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075" yWindow="-16320" windowWidth="6720" windowHeight="13020" activeTab="1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Input'!$A$1:$K$48</definedName>
    <definedName name="_xlnm.Print_Area" localSheetId="2">'Financial Input'!$A$1:$P$58</definedName>
    <definedName name="_xlnm.Print_Area" localSheetId="0">Summary!$A$1:$V$45</definedName>
    <definedName name="Units" localSheetId="2">[1]Inputs!#REF!</definedName>
    <definedName name="Units">'Demand Input'!#REF!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0" i="5" l="1"/>
  <c r="O12" i="5"/>
  <c r="B42" i="4" l="1"/>
  <c r="C61" i="4" l="1"/>
  <c r="B61" i="4"/>
  <c r="C72" i="4"/>
  <c r="G39" i="4" s="1"/>
  <c r="B72" i="4"/>
  <c r="C83" i="4"/>
  <c r="B83" i="4"/>
  <c r="H40" i="4" s="1"/>
  <c r="C94" i="4"/>
  <c r="G41" i="4" s="1"/>
  <c r="B94" i="4"/>
  <c r="D72" i="4" l="1"/>
  <c r="H39" i="4"/>
  <c r="D94" i="4"/>
  <c r="D83" i="4"/>
  <c r="G40" i="4"/>
  <c r="G42" i="4" s="1"/>
  <c r="D61" i="4"/>
  <c r="H41" i="4"/>
  <c r="H42" i="4" l="1"/>
  <c r="G43" i="4"/>
  <c r="G21" i="3"/>
  <c r="F21" i="3"/>
  <c r="G19" i="3"/>
  <c r="C25" i="3"/>
  <c r="C24" i="3"/>
  <c r="C23" i="3"/>
  <c r="C22" i="3"/>
  <c r="C21" i="3"/>
  <c r="C20" i="3"/>
  <c r="C19" i="3"/>
  <c r="O16" i="5" l="1"/>
  <c r="O8" i="5"/>
  <c r="B33" i="3" l="1"/>
  <c r="B14" i="3"/>
  <c r="A52" i="4"/>
  <c r="B88" i="4"/>
  <c r="C88" i="4"/>
  <c r="B89" i="4"/>
  <c r="C89" i="4"/>
  <c r="B90" i="4"/>
  <c r="C90" i="4"/>
  <c r="B91" i="4"/>
  <c r="C91" i="4"/>
  <c r="B92" i="4"/>
  <c r="C92" i="4"/>
  <c r="B93" i="4"/>
  <c r="C93" i="4"/>
  <c r="C87" i="4"/>
  <c r="B87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6" i="4"/>
  <c r="C66" i="4"/>
  <c r="B67" i="4"/>
  <c r="C67" i="4"/>
  <c r="B68" i="4"/>
  <c r="C68" i="4"/>
  <c r="B69" i="4"/>
  <c r="C69" i="4"/>
  <c r="B70" i="4"/>
  <c r="C70" i="4"/>
  <c r="B71" i="4"/>
  <c r="C71" i="4"/>
  <c r="C65" i="4"/>
  <c r="B65" i="4"/>
  <c r="C77" i="4"/>
  <c r="C78" i="4"/>
  <c r="C79" i="4"/>
  <c r="C80" i="4"/>
  <c r="C81" i="4"/>
  <c r="C82" i="4"/>
  <c r="C76" i="4"/>
  <c r="B77" i="4"/>
  <c r="B78" i="4"/>
  <c r="B79" i="4"/>
  <c r="B80" i="4"/>
  <c r="B81" i="4"/>
  <c r="B82" i="4"/>
  <c r="B76" i="4"/>
  <c r="C5" i="3"/>
  <c r="C2" i="4" l="1"/>
  <c r="B35" i="4"/>
  <c r="A85" i="4" l="1"/>
  <c r="B34" i="4" s="1"/>
  <c r="B41" i="4" s="1"/>
  <c r="A74" i="4"/>
  <c r="B33" i="4" s="1"/>
  <c r="B40" i="4" s="1"/>
  <c r="A63" i="4"/>
  <c r="B32" i="4" s="1"/>
  <c r="B39" i="4" s="1"/>
  <c r="G34" i="4" l="1"/>
  <c r="J34" i="4"/>
  <c r="M34" i="4"/>
  <c r="P34" i="4"/>
  <c r="S34" i="4"/>
  <c r="D41" i="4"/>
  <c r="D34" i="4"/>
  <c r="G33" i="4"/>
  <c r="J33" i="4"/>
  <c r="M33" i="4"/>
  <c r="P33" i="4"/>
  <c r="S33" i="4"/>
  <c r="D40" i="4"/>
  <c r="D33" i="4"/>
  <c r="P32" i="4"/>
  <c r="S32" i="4"/>
  <c r="D39" i="4"/>
  <c r="D32" i="4"/>
  <c r="H34" i="4"/>
  <c r="K34" i="4"/>
  <c r="N34" i="4"/>
  <c r="Q34" i="4"/>
  <c r="T34" i="4"/>
  <c r="E41" i="4"/>
  <c r="E34" i="4"/>
  <c r="H33" i="4"/>
  <c r="K33" i="4"/>
  <c r="N33" i="4"/>
  <c r="Q33" i="4"/>
  <c r="T33" i="4"/>
  <c r="E40" i="4"/>
  <c r="E33" i="4"/>
  <c r="Q32" i="4"/>
  <c r="T32" i="4"/>
  <c r="E39" i="4"/>
  <c r="E32" i="4"/>
  <c r="P35" i="4" l="1"/>
  <c r="Q35" i="4"/>
  <c r="E42" i="4"/>
  <c r="T35" i="4"/>
  <c r="E35" i="4"/>
  <c r="D42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9" i="4"/>
  <c r="D76" i="4"/>
  <c r="D93" i="4"/>
  <c r="D92" i="4"/>
  <c r="D89" i="4"/>
  <c r="D88" i="4"/>
  <c r="D91" i="4"/>
  <c r="D87" i="4"/>
  <c r="D90" i="4"/>
  <c r="D79" i="4"/>
  <c r="D65" i="4"/>
  <c r="D82" i="4"/>
  <c r="D78" i="4"/>
  <c r="D81" i="4"/>
  <c r="D77" i="4"/>
  <c r="D80" i="4"/>
  <c r="D68" i="4"/>
  <c r="D71" i="4"/>
  <c r="D67" i="4"/>
  <c r="D70" i="4"/>
  <c r="D66" i="4"/>
  <c r="D58" i="4"/>
  <c r="D54" i="4"/>
  <c r="D59" i="4"/>
  <c r="D60" i="4"/>
  <c r="D57" i="4"/>
  <c r="D55" i="4"/>
  <c r="D56" i="4"/>
  <c r="G36" i="4" l="1"/>
  <c r="P36" i="4"/>
  <c r="J36" i="4"/>
  <c r="D36" i="4"/>
  <c r="M36" i="4"/>
  <c r="D43" i="4"/>
  <c r="S36" i="4"/>
</calcChain>
</file>

<file path=xl/sharedStrings.xml><?xml version="1.0" encoding="utf-8"?>
<sst xmlns="http://schemas.openxmlformats.org/spreadsheetml/2006/main" count="184" uniqueCount="57">
  <si>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</si>
  <si>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</si>
  <si>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</si>
  <si>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</si>
  <si>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</si>
  <si>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</si>
  <si>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</si>
  <si>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</si>
  <si>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</si>
  <si>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</si>
  <si>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</si>
  <si>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</si>
  <si>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</si>
  <si>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</si>
  <si>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</si>
  <si>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</si>
  <si>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</si>
  <si>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</si>
  <si>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</si>
  <si>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</si>
  <si>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</si>
  <si>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</si>
  <si>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</si>
  <si>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</si>
  <si>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</si>
  <si>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</si>
  <si>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</si>
  <si>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</si>
  <si>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</si>
  <si>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</si>
  <si>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</si>
  <si>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</si>
  <si>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</si>
  <si>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</si>
  <si>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</si>
  <si>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</si>
  <si>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</si>
  <si>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</si>
  <si>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</si>
  <si>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</si>
  <si>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</si>
  <si>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</si>
  <si>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</si>
  <si>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</si>
  <si>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</si>
  <si>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</si>
  <si>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</si>
  <si>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</si>
  <si>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Providenc e Water Supply Board</t>
  </si>
  <si>
    <t>Ccf</t>
  </si>
  <si>
    <t>September</t>
  </si>
  <si>
    <t>October</t>
  </si>
  <si>
    <t>November</t>
  </si>
  <si>
    <t>December</t>
  </si>
  <si>
    <t>January</t>
  </si>
  <si>
    <t>Prior Year (2020)</t>
  </si>
  <si>
    <t>Current Year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</si>
</sst>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8" fontId="24" fillId="7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4" fontId="23" fillId="4" borderId="7" xfId="1" applyNumberFormat="1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4" fontId="23" fillId="4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Summary!$C$54:$C$61</c:f>
              <c:numCache>
                <c:formatCode>_(* #,##0.00_);_(* \(#,##0.00\);_(* "-"??_);_(@_)</c:formatCode>
                <c:ptCount val="8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  <c:pt idx="7">
                  <c:v>69.930000000000007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Summary!$B$54:$B$61</c:f>
              <c:numCache>
                <c:formatCode>_(* #,##0.00_);_(* \(#,##0.00\);_(* "-"??_);_(@_)</c:formatCode>
                <c:ptCount val="8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79.290000000000006</c:v>
                </c:pt>
                <c:pt idx="7">
                  <c:v>71.41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239936"/>
        <c:axId val="84442112"/>
      </c:barChart>
      <c:catAx>
        <c:axId val="7323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42112"/>
        <c:crosses val="autoZero"/>
        <c:auto val="1"/>
        <c:lblAlgn val="ctr"/>
        <c:lblOffset val="100"/>
        <c:noMultiLvlLbl val="0"/>
      </c:catAx>
      <c:valAx>
        <c:axId val="8444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(Ccf)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Summary!$C$65:$C$72</c:f>
              <c:numCache>
                <c:formatCode>_(* #,##0_);_(* \(#,##0\);_(* "-"??_);_(@_)</c:formatCode>
                <c:ptCount val="8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  <c:pt idx="7">
                  <c:v>769938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Summary!$B$65:$B$72</c:f>
              <c:numCache>
                <c:formatCode>_(* #,##0_);_(* \(#,##0\);_(* "-"??_);_(@_)</c:formatCode>
                <c:ptCount val="8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1189123.1299999999</c:v>
                </c:pt>
                <c:pt idx="7">
                  <c:v>816948.37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518144"/>
        <c:axId val="76519680"/>
      </c:barChart>
      <c:catAx>
        <c:axId val="7651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19680"/>
        <c:crosses val="autoZero"/>
        <c:auto val="1"/>
        <c:lblAlgn val="ctr"/>
        <c:lblOffset val="100"/>
        <c:noMultiLvlLbl val="0"/>
      </c:catAx>
      <c:valAx>
        <c:axId val="7651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1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(Ccf)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Summary!$C$76:$C$83</c:f>
              <c:numCache>
                <c:formatCode>_(* #,##0_);_(* \(#,##0\);_(* "-"??_);_(@_)</c:formatCode>
                <c:ptCount val="8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  <c:pt idx="7">
                  <c:v>390084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Summary!$B$76:$B$83</c:f>
              <c:numCache>
                <c:formatCode>_(* #,##0_);_(* \(#,##0\);_(* "-"??_);_(@_)</c:formatCode>
                <c:ptCount val="8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442683.78</c:v>
                </c:pt>
                <c:pt idx="7">
                  <c:v>337663.69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890240"/>
        <c:axId val="90891776"/>
      </c:barChart>
      <c:catAx>
        <c:axId val="9089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1776"/>
        <c:crosses val="autoZero"/>
        <c:auto val="1"/>
        <c:lblAlgn val="ctr"/>
        <c:lblOffset val="100"/>
        <c:noMultiLvlLbl val="0"/>
      </c:catAx>
      <c:valAx>
        <c:axId val="9089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Wholesale Demand (Ccf)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Summary!$C$87:$C$94</c:f>
              <c:numCache>
                <c:formatCode>_(* #,##0_);_(* \(#,##0\);_(* "-"??_);_(@_)</c:formatCode>
                <c:ptCount val="8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  <c:pt idx="7">
                  <c:v>1117474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Summary!$B$87:$B$94</c:f>
              <c:numCache>
                <c:formatCode>_(* #,##0_);_(* \(#,##0\);_(* "-"??_);_(@_)</c:formatCode>
                <c:ptCount val="8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1503128.42</c:v>
                </c:pt>
                <c:pt idx="7">
                  <c:v>1450543.6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284608"/>
        <c:axId val="73638656"/>
      </c:barChart>
      <c:catAx>
        <c:axId val="7328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638656"/>
        <c:crosses val="autoZero"/>
        <c:auto val="1"/>
        <c:lblAlgn val="ctr"/>
        <c:lblOffset val="100"/>
        <c:noMultiLvlLbl val="0"/>
      </c:catAx>
      <c:valAx>
        <c:axId val="7363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8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205315</xdr:colOff>
      <xdr:row>3</xdr:row>
      <xdr:rowOff>1067</xdr:rowOff>
    </xdr:from>
    <xdr:to>
      <xdr:col>20</xdr:col>
      <xdr:colOff>0</xdr:colOff>
      <xdr:row>18</xdr:row>
      <xdr:rowOff>171460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202142</xdr:colOff>
      <xdr:row>19</xdr:row>
      <xdr:rowOff>15353</xdr:rowOff>
    </xdr:from>
    <xdr:to>
      <xdr:col>5</xdr:col>
      <xdr:colOff>10584</xdr:colOff>
      <xdr:row>30</xdr:row>
      <xdr:rowOff>15354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10584</xdr:colOff>
      <xdr:row>18</xdr:row>
      <xdr:rowOff>174103</xdr:rowOff>
    </xdr:from>
    <xdr:to>
      <xdr:col>12</xdr:col>
      <xdr:colOff>687918</xdr:colOff>
      <xdr:row>29</xdr:row>
      <xdr:rowOff>174103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693211</xdr:colOff>
      <xdr:row>19</xdr:row>
      <xdr:rowOff>4771</xdr:rowOff>
    </xdr:from>
    <xdr:to>
      <xdr:col>20</xdr:col>
      <xdr:colOff>10584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4"/>
  <sheetViews>
    <sheetView view="pageBreakPreview" zoomScale="60" zoomScaleNormal="90" workbookViewId="0">
      <selection activeCell="K59" sqref="K59"/>
    </sheetView>
  </sheetViews>
  <sheetFormatPr defaultRowHeight="15" x14ac:dyDescent="0.25"/>
  <cols>
    <col min="1" max="1" width="3.140625" customWidth="1"/>
    <col min="2" max="2" width="17.7109375" bestFit="1" customWidth="1"/>
    <col min="3" max="3" width="12.7109375" customWidth="1"/>
    <col min="4" max="4" width="16.28515625" bestFit="1" customWidth="1"/>
    <col min="5" max="5" width="11.140625" style="9" bestFit="1" customWidth="1"/>
    <col min="6" max="6" width="1" style="9" customWidth="1"/>
    <col min="7" max="7" width="11.42578125" bestFit="1" customWidth="1"/>
    <col min="8" max="8" width="11.140625" style="9" bestFit="1" customWidth="1"/>
    <col min="9" max="9" width="1" style="9" customWidth="1"/>
    <col min="10" max="10" width="11.140625" bestFit="1" customWidth="1"/>
    <col min="11" max="11" width="11.140625" style="9" bestFit="1" customWidth="1"/>
    <col min="12" max="12" width="1" style="9" customWidth="1"/>
    <col min="13" max="13" width="11.140625" bestFit="1" customWidth="1"/>
    <col min="14" max="14" width="11.140625" style="9" bestFit="1" customWidth="1"/>
    <col min="15" max="15" width="1" style="9" customWidth="1"/>
    <col min="16" max="16" width="11.140625" bestFit="1" customWidth="1"/>
    <col min="17" max="17" width="11.42578125" style="9" bestFit="1" customWidth="1"/>
    <col min="18" max="18" width="1" style="9" customWidth="1"/>
    <col min="19" max="19" width="11.42578125" bestFit="1" customWidth="1"/>
    <col min="20" max="20" width="10.85546875" style="9" bestFit="1" customWidth="1"/>
    <col min="21" max="21" width="1" style="9" customWidth="1"/>
    <col min="22" max="22" width="11.42578125" bestFit="1" customWidth="1"/>
    <col min="23" max="23" width="11.140625" bestFit="1" customWidth="1"/>
    <col min="24" max="24" width="4.7109375" customWidth="1"/>
  </cols>
  <sheetData>
    <row r="1" spans="1:55" ht="65.45" customHeight="1" x14ac:dyDescent="1.100000000000000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47"/>
      <c r="Z1" s="47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0"/>
      <c r="B2" s="28"/>
      <c r="C2" s="62" t="str">
        <f>'Demand Input'!C8</f>
        <v>Providenc e Water Supply Board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8"/>
      <c r="B31" s="13" t="s">
        <v>22</v>
      </c>
      <c r="C31" s="11"/>
      <c r="D31" s="63" t="s">
        <v>8</v>
      </c>
      <c r="E31" s="63"/>
      <c r="F31" s="16"/>
      <c r="G31" s="63" t="s">
        <v>9</v>
      </c>
      <c r="H31" s="63"/>
      <c r="I31" s="16"/>
      <c r="J31" s="63" t="s">
        <v>10</v>
      </c>
      <c r="K31" s="63"/>
      <c r="L31" s="16"/>
      <c r="M31" s="63" t="s">
        <v>2</v>
      </c>
      <c r="N31" s="63"/>
      <c r="O31" s="16"/>
      <c r="P31" s="63" t="s">
        <v>11</v>
      </c>
      <c r="Q31" s="63"/>
      <c r="R31" s="16"/>
      <c r="S31" s="63" t="s">
        <v>12</v>
      </c>
      <c r="T31" s="63"/>
      <c r="U31" s="16"/>
      <c r="V31" s="28"/>
      <c r="W31" s="28"/>
      <c r="X31" s="28"/>
      <c r="Y31" s="28"/>
      <c r="Z31" s="28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8"/>
      <c r="B32" s="12" t="str">
        <f>A63</f>
        <v>Residential Demand (Ccf)</v>
      </c>
      <c r="C32" s="11"/>
      <c r="D32" s="15">
        <f>C65</f>
        <v>548904</v>
      </c>
      <c r="E32" s="14">
        <f>B65</f>
        <v>520118</v>
      </c>
      <c r="G32" s="15">
        <f>C66</f>
        <v>604606</v>
      </c>
      <c r="H32" s="14">
        <f>B66</f>
        <v>569686</v>
      </c>
      <c r="J32" s="15">
        <f>C67</f>
        <v>564867</v>
      </c>
      <c r="K32" s="14">
        <f>B67</f>
        <v>597404.19999999995</v>
      </c>
      <c r="M32" s="15">
        <f>C68</f>
        <v>596051</v>
      </c>
      <c r="N32" s="14">
        <f>B68</f>
        <v>588003</v>
      </c>
      <c r="P32" s="15">
        <f>C69</f>
        <v>657143</v>
      </c>
      <c r="Q32" s="14">
        <f>B69</f>
        <v>716727.85</v>
      </c>
      <c r="S32" s="15">
        <f>C70</f>
        <v>828101</v>
      </c>
      <c r="T32" s="14">
        <f>B70</f>
        <v>1115755.73</v>
      </c>
      <c r="V32" s="28"/>
      <c r="W32" s="28"/>
      <c r="X32" s="28"/>
      <c r="Y32" s="28"/>
      <c r="Z32" s="2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8"/>
      <c r="B33" s="12" t="str">
        <f>A74</f>
        <v>Non-Residential Demand (Ccf)</v>
      </c>
      <c r="C33" s="11"/>
      <c r="D33" s="15">
        <f>C76</f>
        <v>289857</v>
      </c>
      <c r="E33" s="14">
        <f>B76</f>
        <v>249807</v>
      </c>
      <c r="G33" s="15">
        <f>C77</f>
        <v>305426</v>
      </c>
      <c r="H33" s="14">
        <f>B77</f>
        <v>295423</v>
      </c>
      <c r="J33" s="15">
        <f>C78</f>
        <v>315985</v>
      </c>
      <c r="K33" s="14">
        <f>B78</f>
        <v>295012.49</v>
      </c>
      <c r="M33" s="15">
        <f>C79</f>
        <v>327135</v>
      </c>
      <c r="N33" s="14">
        <f>B79</f>
        <v>192797</v>
      </c>
      <c r="P33" s="15">
        <f>C80</f>
        <v>325420</v>
      </c>
      <c r="Q33" s="14">
        <f>B80</f>
        <v>250692.26</v>
      </c>
      <c r="S33" s="15">
        <f>C81</f>
        <v>383814</v>
      </c>
      <c r="T33" s="14">
        <f>B81</f>
        <v>392092.25</v>
      </c>
      <c r="V33" s="28"/>
      <c r="W33" s="28"/>
      <c r="X33" s="28"/>
      <c r="Y33" s="28"/>
      <c r="Z33" s="2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8"/>
      <c r="B34" s="12" t="str">
        <f>A85</f>
        <v>Wholesale Demand (Ccf)</v>
      </c>
      <c r="C34" s="11"/>
      <c r="D34" s="15">
        <f>C87</f>
        <v>661790</v>
      </c>
      <c r="E34" s="14">
        <f>B87</f>
        <v>717715</v>
      </c>
      <c r="G34" s="15">
        <f>C88</f>
        <v>751769</v>
      </c>
      <c r="H34" s="14">
        <f>B88</f>
        <v>829129</v>
      </c>
      <c r="J34" s="15">
        <f>C89</f>
        <v>864122</v>
      </c>
      <c r="K34" s="14">
        <f>B89</f>
        <v>591056.98</v>
      </c>
      <c r="M34" s="15">
        <f>C90</f>
        <v>964707</v>
      </c>
      <c r="N34" s="14">
        <f>B90</f>
        <v>825870</v>
      </c>
      <c r="P34" s="15">
        <f>C91</f>
        <v>973004</v>
      </c>
      <c r="Q34" s="14">
        <f>B91</f>
        <v>1420311.82</v>
      </c>
      <c r="S34" s="15">
        <f>C92</f>
        <v>1361707</v>
      </c>
      <c r="T34" s="14">
        <f>B92</f>
        <v>1608413.16</v>
      </c>
      <c r="V34" s="28"/>
      <c r="W34" s="28"/>
      <c r="X34" s="28"/>
      <c r="Y34" s="28"/>
      <c r="Z34" s="28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8"/>
      <c r="B35" s="12" t="str">
        <f>"Total Demand ("&amp;'Demand Input'!$C$9&amp;")"</f>
        <v>Total Demand (Ccf)</v>
      </c>
      <c r="C35" s="11"/>
      <c r="D35" s="15">
        <f>SUM(D32:D34)</f>
        <v>1500551</v>
      </c>
      <c r="E35" s="14">
        <f>SUM(E32:E34)</f>
        <v>1487640</v>
      </c>
      <c r="G35" s="15">
        <f>SUM(G32:G34)</f>
        <v>1661801</v>
      </c>
      <c r="H35" s="14">
        <f>SUM(H32:H34)</f>
        <v>1694238</v>
      </c>
      <c r="J35" s="15">
        <f>SUM(J32:J34)</f>
        <v>1744974</v>
      </c>
      <c r="K35" s="14">
        <f>SUM(K32:K34)</f>
        <v>1483473.67</v>
      </c>
      <c r="M35" s="15">
        <f>SUM(M32:M34)</f>
        <v>1887893</v>
      </c>
      <c r="N35" s="14">
        <f>SUM(N32:N34)</f>
        <v>1606670</v>
      </c>
      <c r="P35" s="15">
        <f>SUM(P32:P34)</f>
        <v>1955567</v>
      </c>
      <c r="Q35" s="14">
        <f>SUM(Q32:Q34)</f>
        <v>2387731.9300000002</v>
      </c>
      <c r="S35" s="15">
        <f>SUM(S32:S34)</f>
        <v>2573622</v>
      </c>
      <c r="T35" s="14">
        <f>SUM(T32:T34)</f>
        <v>3116261.1399999997</v>
      </c>
      <c r="V35" s="28"/>
      <c r="W35" s="28"/>
      <c r="X35" s="28"/>
      <c r="Y35" s="28"/>
      <c r="Z35" s="2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8"/>
      <c r="B36" s="12" t="s">
        <v>14</v>
      </c>
      <c r="C36" s="11"/>
      <c r="D36" s="61">
        <f>E35/D35-1</f>
        <v>-8.6041727338824758E-3</v>
      </c>
      <c r="E36" s="61"/>
      <c r="F36" s="19"/>
      <c r="G36" s="61">
        <f>H35/G35-1</f>
        <v>1.9519184306664883E-2</v>
      </c>
      <c r="H36" s="61"/>
      <c r="I36" s="19"/>
      <c r="J36" s="61">
        <f>K35/J35-1</f>
        <v>-0.14985915549458051</v>
      </c>
      <c r="K36" s="61"/>
      <c r="L36" s="19"/>
      <c r="M36" s="61">
        <f>N35/M35-1</f>
        <v>-0.14896130236194527</v>
      </c>
      <c r="N36" s="61"/>
      <c r="O36" s="19"/>
      <c r="P36" s="61">
        <f>Q35/P35-1</f>
        <v>0.22099213680738128</v>
      </c>
      <c r="Q36" s="61"/>
      <c r="R36" s="19"/>
      <c r="S36" s="61">
        <f>T35/S35-1</f>
        <v>0.21084648017463303</v>
      </c>
      <c r="T36" s="61"/>
      <c r="U36" s="19"/>
      <c r="V36" s="28"/>
      <c r="W36" s="28"/>
      <c r="X36" s="28"/>
      <c r="Y36" s="28"/>
      <c r="Z36" s="2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28"/>
      <c r="W37" s="28"/>
      <c r="X37" s="28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8"/>
      <c r="B38" s="13" t="s">
        <v>22</v>
      </c>
      <c r="C38" s="11"/>
      <c r="D38" s="63" t="s">
        <v>13</v>
      </c>
      <c r="E38" s="63"/>
      <c r="F38" s="28"/>
      <c r="G38" s="63" t="s">
        <v>50</v>
      </c>
      <c r="H38" s="6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8"/>
      <c r="B39" s="12" t="str">
        <f>B32</f>
        <v>Residential Demand (Ccf)</v>
      </c>
      <c r="C39" s="11"/>
      <c r="D39" s="15">
        <f>C71</f>
        <v>963307</v>
      </c>
      <c r="E39" s="14">
        <f>B71</f>
        <v>1189123.1299999999</v>
      </c>
      <c r="F39" s="28"/>
      <c r="G39" s="15">
        <f>C72</f>
        <v>769938</v>
      </c>
      <c r="H39" s="14">
        <f>B72</f>
        <v>816948.37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8"/>
      <c r="B40" s="12" t="str">
        <f>B33</f>
        <v>Non-Residential Demand (Ccf)</v>
      </c>
      <c r="C40" s="11"/>
      <c r="D40" s="15">
        <f>C82</f>
        <v>478930</v>
      </c>
      <c r="E40" s="14">
        <f>B82</f>
        <v>442683.78</v>
      </c>
      <c r="F40" s="28"/>
      <c r="G40" s="15">
        <f>C83</f>
        <v>390084</v>
      </c>
      <c r="H40" s="14">
        <f>B83</f>
        <v>337663.69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8"/>
      <c r="B41" s="12" t="str">
        <f>B34</f>
        <v>Wholesale Demand (Ccf)</v>
      </c>
      <c r="C41" s="11"/>
      <c r="D41" s="15">
        <f>C93</f>
        <v>1362622</v>
      </c>
      <c r="E41" s="14">
        <f>B93</f>
        <v>1503128.42</v>
      </c>
      <c r="F41" s="28"/>
      <c r="G41" s="15">
        <f>C94</f>
        <v>1117474</v>
      </c>
      <c r="H41" s="14">
        <f>B94</f>
        <v>1450543.6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8"/>
      <c r="B42" s="12" t="str">
        <f>"Total Demand ("&amp;'Demand Input'!$C$9&amp;")"</f>
        <v>Total Demand (Ccf)</v>
      </c>
      <c r="C42" s="11"/>
      <c r="D42" s="15">
        <f>SUM(D39:D41)</f>
        <v>2804859</v>
      </c>
      <c r="E42" s="14">
        <f>SUM(E39:E41)</f>
        <v>3134935.33</v>
      </c>
      <c r="F42" s="28"/>
      <c r="G42" s="15">
        <f>SUM(G39:G41)</f>
        <v>2277496</v>
      </c>
      <c r="H42" s="14">
        <f>SUM(H39:H41)</f>
        <v>2605155.66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8"/>
      <c r="B43" s="12" t="s">
        <v>14</v>
      </c>
      <c r="C43" s="11"/>
      <c r="D43" s="61">
        <f>E42/D42-1</f>
        <v>0.11768018641935307</v>
      </c>
      <c r="E43" s="61"/>
      <c r="F43" s="28"/>
      <c r="G43" s="61">
        <f>H42/G42-1</f>
        <v>0.14386838001032709</v>
      </c>
      <c r="H43" s="61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/>
      <c r="W45"/>
      <c r="X45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/>
      <c r="W46"/>
      <c r="X46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/>
      <c r="W47"/>
      <c r="X47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/>
      <c r="W48"/>
      <c r="X4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4" s="9" customFormat="1" x14ac:dyDescent="0.25">
      <c r="V49"/>
      <c r="W49"/>
      <c r="X49"/>
    </row>
    <row r="50" spans="1:24" s="9" customFormat="1" x14ac:dyDescent="0.25">
      <c r="A50" s="60" t="s">
        <v>23</v>
      </c>
      <c r="B50" s="60"/>
      <c r="C50" s="60"/>
      <c r="D50" s="60"/>
      <c r="E50" s="60"/>
      <c r="V50"/>
      <c r="W50"/>
      <c r="X50"/>
    </row>
    <row r="51" spans="1:24" s="9" customFormat="1" x14ac:dyDescent="0.25">
      <c r="A51" s="23"/>
      <c r="B51" s="23"/>
      <c r="C51" s="23"/>
      <c r="D51" s="23"/>
      <c r="E51" s="23"/>
      <c r="V51"/>
      <c r="W51"/>
      <c r="X51"/>
    </row>
    <row r="52" spans="1:24" x14ac:dyDescent="0.25">
      <c r="A52" s="7" t="str">
        <f>"Water Produced ("&amp;'Demand Input'!$C$10&amp;")"</f>
        <v>Water Produced (MGD)</v>
      </c>
    </row>
    <row r="53" spans="1:24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4" x14ac:dyDescent="0.25">
      <c r="A54" s="1" t="s">
        <v>8</v>
      </c>
      <c r="B54" s="22">
        <f>'Demand Input'!F37</f>
        <v>50.11</v>
      </c>
      <c r="C54" s="22">
        <f>'Demand Input'!D37</f>
        <v>50.84</v>
      </c>
      <c r="D54" s="5">
        <f t="shared" ref="D54:D61" si="0">B54/C54</f>
        <v>0.98564122738001569</v>
      </c>
      <c r="E54" s="5"/>
      <c r="F54" s="5"/>
      <c r="I54" s="5"/>
      <c r="L54" s="5"/>
      <c r="O54" s="5"/>
      <c r="R54" s="5"/>
      <c r="U54" s="5"/>
      <c r="V54" s="9"/>
      <c r="W54" s="9"/>
      <c r="X54" s="9"/>
    </row>
    <row r="55" spans="1:24" x14ac:dyDescent="0.25">
      <c r="A55" s="1" t="s">
        <v>9</v>
      </c>
      <c r="B55" s="22">
        <f>'Demand Input'!F38</f>
        <v>52.27</v>
      </c>
      <c r="C55" s="22">
        <f>'Demand Input'!D38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4" x14ac:dyDescent="0.25">
      <c r="A56" s="1" t="s">
        <v>10</v>
      </c>
      <c r="B56" s="22">
        <f>'Demand Input'!F39</f>
        <v>49.07</v>
      </c>
      <c r="C56" s="22">
        <f>'Demand Input'!D39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4" x14ac:dyDescent="0.25">
      <c r="A57" s="1" t="s">
        <v>2</v>
      </c>
      <c r="B57" s="22">
        <f>'Demand Input'!F40</f>
        <v>57.41</v>
      </c>
      <c r="C57" s="22">
        <f>'Demand Input'!D40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4" x14ac:dyDescent="0.25">
      <c r="A58" s="1" t="s">
        <v>11</v>
      </c>
      <c r="B58" s="22">
        <f>'Demand Input'!F41</f>
        <v>77.05</v>
      </c>
      <c r="C58" s="22">
        <f>'Demand Input'!D41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4" x14ac:dyDescent="0.25">
      <c r="A59" s="1" t="s">
        <v>12</v>
      </c>
      <c r="B59" s="22">
        <f>'Demand Input'!F42</f>
        <v>80.48</v>
      </c>
      <c r="C59" s="22">
        <f>'Demand Input'!D42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4" x14ac:dyDescent="0.25">
      <c r="A60" s="1" t="s">
        <v>13</v>
      </c>
      <c r="B60" s="22">
        <f>'Demand Input'!F43</f>
        <v>79.290000000000006</v>
      </c>
      <c r="C60" s="22">
        <f>'Demand Input'!D43</f>
        <v>77.55</v>
      </c>
      <c r="D60" s="5">
        <f t="shared" si="0"/>
        <v>1.0224371373307544</v>
      </c>
      <c r="E60" s="5"/>
      <c r="F60" s="5"/>
      <c r="I60" s="5"/>
      <c r="L60" s="5"/>
      <c r="O60" s="5"/>
      <c r="R60" s="5"/>
      <c r="U60" s="5"/>
    </row>
    <row r="61" spans="1:24" s="9" customFormat="1" x14ac:dyDescent="0.25">
      <c r="A61" s="1" t="s">
        <v>50</v>
      </c>
      <c r="B61" s="22">
        <f>'Demand Input'!F44</f>
        <v>71.41</v>
      </c>
      <c r="C61" s="22">
        <f>'Demand Input'!D44</f>
        <v>69.930000000000007</v>
      </c>
      <c r="D61" s="5">
        <f t="shared" si="0"/>
        <v>1.0211640211640209</v>
      </c>
      <c r="E61" s="5"/>
      <c r="F61" s="5"/>
      <c r="I61" s="5"/>
      <c r="L61" s="5"/>
      <c r="O61" s="5"/>
      <c r="R61" s="5"/>
      <c r="U61" s="5"/>
      <c r="V61"/>
      <c r="W61"/>
      <c r="X61"/>
    </row>
    <row r="63" spans="1:24" x14ac:dyDescent="0.25">
      <c r="A63" s="7" t="str">
        <f>"Residential Demand ("&amp;'Demand Input'!$C$9&amp;")"</f>
        <v>Residential Demand (Ccf)</v>
      </c>
    </row>
    <row r="64" spans="1:24" x14ac:dyDescent="0.25">
      <c r="A64" s="2" t="s">
        <v>3</v>
      </c>
      <c r="B64" s="3" t="s">
        <v>0</v>
      </c>
      <c r="C64" s="3" t="s">
        <v>1</v>
      </c>
    </row>
    <row r="65" spans="1:21" x14ac:dyDescent="0.25">
      <c r="A65" s="1" t="s">
        <v>8</v>
      </c>
      <c r="B65" s="6">
        <f>'Demand Input'!F19</f>
        <v>520118</v>
      </c>
      <c r="C65" s="6">
        <f>'Demand Input'!B19</f>
        <v>548904</v>
      </c>
      <c r="D65" s="4">
        <f>B65/C65</f>
        <v>0.94755731421159251</v>
      </c>
      <c r="E65" s="4"/>
      <c r="F65" s="4"/>
      <c r="I65" s="4"/>
      <c r="L65" s="4"/>
      <c r="O65" s="4"/>
      <c r="R65" s="4"/>
      <c r="U65" s="4"/>
    </row>
    <row r="66" spans="1:21" x14ac:dyDescent="0.25">
      <c r="A66" s="1" t="s">
        <v>9</v>
      </c>
      <c r="B66" s="6">
        <f>'Demand Input'!F20</f>
        <v>569686</v>
      </c>
      <c r="C66" s="6">
        <f>'Demand Input'!B20</f>
        <v>604606</v>
      </c>
      <c r="D66" s="4">
        <f t="shared" ref="D66:D72" si="1">B66/C66</f>
        <v>0.9422433783323354</v>
      </c>
      <c r="E66" s="4"/>
      <c r="F66" s="4"/>
      <c r="I66" s="4"/>
      <c r="L66" s="4"/>
      <c r="O66" s="4"/>
      <c r="R66" s="4"/>
      <c r="U66" s="4"/>
    </row>
    <row r="67" spans="1:21" x14ac:dyDescent="0.25">
      <c r="A67" s="1" t="s">
        <v>10</v>
      </c>
      <c r="B67" s="6">
        <f>'Demand Input'!F21</f>
        <v>597404.19999999995</v>
      </c>
      <c r="C67" s="6">
        <f>'Demand Input'!B21</f>
        <v>564867</v>
      </c>
      <c r="D67" s="4">
        <f t="shared" si="1"/>
        <v>1.0576015238985459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2</v>
      </c>
      <c r="B68" s="6">
        <f>'Demand Input'!F22</f>
        <v>588003</v>
      </c>
      <c r="C68" s="6">
        <f>'Demand Input'!B22</f>
        <v>596051</v>
      </c>
      <c r="D68" s="4">
        <f t="shared" si="1"/>
        <v>0.98649779968492624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11</v>
      </c>
      <c r="B69" s="6">
        <f>'Demand Input'!F23</f>
        <v>716727.85</v>
      </c>
      <c r="C69" s="6">
        <f>'Demand Input'!B23</f>
        <v>657143</v>
      </c>
      <c r="D69" s="4">
        <f t="shared" si="1"/>
        <v>1.0906725781146569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12</v>
      </c>
      <c r="B70" s="6">
        <f>'Demand Input'!F24</f>
        <v>1115755.73</v>
      </c>
      <c r="C70" s="6">
        <f>'Demand Input'!B24</f>
        <v>828101</v>
      </c>
      <c r="D70" s="4">
        <f t="shared" si="1"/>
        <v>1.3473667221751935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13</v>
      </c>
      <c r="B71" s="6">
        <f>'Demand Input'!F25</f>
        <v>1189123.1299999999</v>
      </c>
      <c r="C71" s="6">
        <f>'Demand Input'!B25</f>
        <v>963307</v>
      </c>
      <c r="D71" s="4">
        <f t="shared" si="1"/>
        <v>1.234417615568038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50</v>
      </c>
      <c r="B72" s="6">
        <f>'Demand Input'!F26</f>
        <v>816948.37</v>
      </c>
      <c r="C72" s="6">
        <f>'Demand Input'!B26</f>
        <v>769938</v>
      </c>
      <c r="D72" s="4">
        <f t="shared" si="1"/>
        <v>1.0610573448771199</v>
      </c>
    </row>
    <row r="74" spans="1:21" x14ac:dyDescent="0.25">
      <c r="A74" s="7" t="str">
        <f>"Non-Residential Demand ("&amp;'Demand Input'!$C$9&amp;")"</f>
        <v>Non-Residential Demand (Ccf)</v>
      </c>
    </row>
    <row r="75" spans="1:21" x14ac:dyDescent="0.25">
      <c r="A75" s="2" t="s">
        <v>3</v>
      </c>
      <c r="B75" s="3" t="s">
        <v>0</v>
      </c>
      <c r="C75" s="3" t="s">
        <v>1</v>
      </c>
    </row>
    <row r="76" spans="1:21" x14ac:dyDescent="0.25">
      <c r="A76" s="1" t="s">
        <v>8</v>
      </c>
      <c r="B76" s="6">
        <f>'Demand Input'!G19</f>
        <v>249807</v>
      </c>
      <c r="C76" s="6">
        <f>'Demand Input'!C19</f>
        <v>289857</v>
      </c>
      <c r="D76" s="4">
        <f>B76/C76</f>
        <v>0.86182841884101469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9</v>
      </c>
      <c r="B77" s="6">
        <f>'Demand Input'!G20</f>
        <v>295423</v>
      </c>
      <c r="C77" s="6">
        <f>'Demand Input'!C20</f>
        <v>305426</v>
      </c>
      <c r="D77" s="4">
        <f t="shared" ref="D77:D83" si="2">B77/C77</f>
        <v>0.96724902267652391</v>
      </c>
      <c r="E77" s="4"/>
      <c r="F77" s="4"/>
      <c r="I77" s="4"/>
      <c r="L77" s="4"/>
      <c r="O77" s="4"/>
      <c r="R77" s="4"/>
      <c r="U77" s="4"/>
    </row>
    <row r="78" spans="1:21" x14ac:dyDescent="0.25">
      <c r="A78" s="1" t="s">
        <v>10</v>
      </c>
      <c r="B78" s="6">
        <f>'Demand Input'!G21</f>
        <v>295012.49</v>
      </c>
      <c r="C78" s="6">
        <f>'Demand Input'!C21</f>
        <v>315985</v>
      </c>
      <c r="D78" s="4">
        <f t="shared" si="2"/>
        <v>0.9336281469057075</v>
      </c>
      <c r="E78" s="4"/>
      <c r="F78" s="4"/>
      <c r="I78" s="4"/>
      <c r="L78" s="4"/>
      <c r="O78" s="4"/>
      <c r="R78" s="4"/>
      <c r="U78" s="4"/>
    </row>
    <row r="79" spans="1:21" x14ac:dyDescent="0.25">
      <c r="A79" s="1" t="s">
        <v>2</v>
      </c>
      <c r="B79" s="6">
        <f>'Demand Input'!G22</f>
        <v>192797</v>
      </c>
      <c r="C79" s="6">
        <f>'Demand Input'!C22</f>
        <v>327135</v>
      </c>
      <c r="D79" s="4">
        <f t="shared" si="2"/>
        <v>0.58934996255368577</v>
      </c>
      <c r="E79" s="4"/>
      <c r="F79" s="4"/>
      <c r="I79" s="4"/>
      <c r="L79" s="4"/>
      <c r="O79" s="4"/>
      <c r="R79" s="4"/>
      <c r="U79" s="4"/>
    </row>
    <row r="80" spans="1:21" x14ac:dyDescent="0.25">
      <c r="A80" s="1" t="s">
        <v>11</v>
      </c>
      <c r="B80" s="6">
        <f>'Demand Input'!G23</f>
        <v>250692.26</v>
      </c>
      <c r="C80" s="6">
        <f>'Demand Input'!C23</f>
        <v>325420</v>
      </c>
      <c r="D80" s="4">
        <f t="shared" si="2"/>
        <v>0.7703652510601684</v>
      </c>
      <c r="E80" s="4"/>
      <c r="F80" s="4"/>
      <c r="I80" s="4"/>
      <c r="L80" s="4"/>
      <c r="O80" s="4"/>
      <c r="R80" s="4"/>
      <c r="U80" s="4"/>
    </row>
    <row r="81" spans="1:21" x14ac:dyDescent="0.25">
      <c r="A81" s="1" t="s">
        <v>12</v>
      </c>
      <c r="B81" s="6">
        <f>'Demand Input'!G24</f>
        <v>392092.25</v>
      </c>
      <c r="C81" s="6">
        <f>'Demand Input'!C24</f>
        <v>383814</v>
      </c>
      <c r="D81" s="4">
        <f t="shared" si="2"/>
        <v>1.0215683898971897</v>
      </c>
      <c r="E81" s="4"/>
      <c r="F81" s="4"/>
      <c r="I81" s="4"/>
      <c r="L81" s="4"/>
      <c r="O81" s="4"/>
      <c r="R81" s="4"/>
      <c r="U81" s="4"/>
    </row>
    <row r="82" spans="1:21" x14ac:dyDescent="0.25">
      <c r="A82" s="1" t="s">
        <v>13</v>
      </c>
      <c r="B82" s="6">
        <f>'Demand Input'!G25</f>
        <v>442683.78</v>
      </c>
      <c r="C82" s="6">
        <f>'Demand Input'!C25</f>
        <v>478930</v>
      </c>
      <c r="D82" s="4">
        <f t="shared" si="2"/>
        <v>0.92431833462092583</v>
      </c>
      <c r="E82" s="4"/>
      <c r="F82" s="4"/>
      <c r="I82" s="4"/>
      <c r="L82" s="4"/>
      <c r="O82" s="4"/>
      <c r="R82" s="4"/>
      <c r="U82" s="4"/>
    </row>
    <row r="83" spans="1:21" x14ac:dyDescent="0.25">
      <c r="A83" s="1" t="s">
        <v>50</v>
      </c>
      <c r="B83" s="6">
        <f>'Demand Input'!G26</f>
        <v>337663.69</v>
      </c>
      <c r="C83" s="6">
        <f>'Demand Input'!C26</f>
        <v>390084</v>
      </c>
      <c r="D83" s="4">
        <f t="shared" si="2"/>
        <v>0.86561789255647503</v>
      </c>
    </row>
    <row r="85" spans="1:21" x14ac:dyDescent="0.25">
      <c r="A85" s="7" t="str">
        <f>"Wholesale Demand ("&amp;'Demand Input'!$C$9&amp;")"</f>
        <v>Wholesale Demand (Ccf)</v>
      </c>
    </row>
    <row r="86" spans="1:21" x14ac:dyDescent="0.25">
      <c r="A86" s="2" t="s">
        <v>3</v>
      </c>
      <c r="B86" s="3" t="s">
        <v>0</v>
      </c>
      <c r="C86" s="3" t="s">
        <v>1</v>
      </c>
    </row>
    <row r="87" spans="1:21" x14ac:dyDescent="0.25">
      <c r="A87" s="1" t="s">
        <v>8</v>
      </c>
      <c r="B87" s="6">
        <f>'Demand Input'!H19</f>
        <v>717715</v>
      </c>
      <c r="C87" s="6">
        <f>'Demand Input'!D19</f>
        <v>661790</v>
      </c>
      <c r="D87" s="4">
        <f>B87/C87</f>
        <v>1.0845056588948156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9</v>
      </c>
      <c r="B88" s="6">
        <f>'Demand Input'!H20</f>
        <v>829129</v>
      </c>
      <c r="C88" s="6">
        <f>'Demand Input'!D20</f>
        <v>751769</v>
      </c>
      <c r="D88" s="4">
        <f t="shared" ref="D88:D94" si="3">B88/C88</f>
        <v>1.1029039505486393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10</v>
      </c>
      <c r="B89" s="6">
        <f>'Demand Input'!H21</f>
        <v>591056.98</v>
      </c>
      <c r="C89" s="6">
        <f>'Demand Input'!D21</f>
        <v>864122</v>
      </c>
      <c r="D89" s="4">
        <f t="shared" si="3"/>
        <v>0.68399714392180733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2</v>
      </c>
      <c r="B90" s="6">
        <f>'Demand Input'!H22</f>
        <v>825870</v>
      </c>
      <c r="C90" s="6">
        <f>'Demand Input'!D22</f>
        <v>964707</v>
      </c>
      <c r="D90" s="4">
        <f t="shared" si="3"/>
        <v>0.85608376429319988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11</v>
      </c>
      <c r="B91" s="6">
        <f>'Demand Input'!H23</f>
        <v>1420311.82</v>
      </c>
      <c r="C91" s="6">
        <f>'Demand Input'!D23</f>
        <v>973004</v>
      </c>
      <c r="D91" s="4">
        <f t="shared" si="3"/>
        <v>1.4597183773139679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12</v>
      </c>
      <c r="B92" s="6">
        <f>'Demand Input'!H24</f>
        <v>1608413.16</v>
      </c>
      <c r="C92" s="6">
        <f>'Demand Input'!D24</f>
        <v>1361707</v>
      </c>
      <c r="D92" s="4">
        <f t="shared" si="3"/>
        <v>1.1811741879861086</v>
      </c>
      <c r="E92" s="4"/>
      <c r="F92" s="4"/>
      <c r="I92" s="4"/>
      <c r="L92" s="4"/>
      <c r="O92" s="4"/>
      <c r="R92" s="4"/>
      <c r="U92" s="4"/>
    </row>
    <row r="93" spans="1:21" x14ac:dyDescent="0.25">
      <c r="A93" s="1" t="s">
        <v>13</v>
      </c>
      <c r="B93" s="6">
        <f>'Demand Input'!H25</f>
        <v>1503128.42</v>
      </c>
      <c r="C93" s="6">
        <f>'Demand Input'!D25</f>
        <v>1362622</v>
      </c>
      <c r="D93" s="4">
        <f t="shared" si="3"/>
        <v>1.103114744954947</v>
      </c>
      <c r="E93" s="4"/>
      <c r="F93" s="4"/>
      <c r="I93" s="4"/>
      <c r="L93" s="4"/>
      <c r="O93" s="4"/>
      <c r="R93" s="4"/>
      <c r="U93" s="4"/>
    </row>
    <row r="94" spans="1:21" x14ac:dyDescent="0.25">
      <c r="A94" s="1" t="s">
        <v>50</v>
      </c>
      <c r="B94" s="6">
        <f>'Demand Input'!H26</f>
        <v>1450543.6</v>
      </c>
      <c r="C94" s="6">
        <f>'Demand Input'!D26</f>
        <v>1117474</v>
      </c>
      <c r="D94" s="4">
        <f t="shared" si="3"/>
        <v>1.2980557936918444</v>
      </c>
    </row>
  </sheetData>
  <mergeCells count="19">
    <mergeCell ref="A1:X1"/>
    <mergeCell ref="P36:Q36"/>
    <mergeCell ref="S36:T36"/>
    <mergeCell ref="D31:E31"/>
    <mergeCell ref="G31:H31"/>
    <mergeCell ref="J31:K31"/>
    <mergeCell ref="M31:N31"/>
    <mergeCell ref="P31:Q31"/>
    <mergeCell ref="A50:E50"/>
    <mergeCell ref="D43:E43"/>
    <mergeCell ref="C2:X2"/>
    <mergeCell ref="D36:E36"/>
    <mergeCell ref="G36:H36"/>
    <mergeCell ref="J36:K36"/>
    <mergeCell ref="M36:N36"/>
    <mergeCell ref="S31:T31"/>
    <mergeCell ref="D38:E38"/>
    <mergeCell ref="G38:H38"/>
    <mergeCell ref="G43:H43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6"/>
  <sheetViews>
    <sheetView showGridLines="0" tabSelected="1" view="pageBreakPreview" topLeftCell="B11" zoomScaleNormal="100" zoomScaleSheetLayoutView="100" workbookViewId="0">
      <selection activeCell="D26" sqref="D26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11" width="18.28515625" style="8" customWidth="1"/>
    <col min="12" max="16384" width="9.140625" style="8"/>
  </cols>
  <sheetData>
    <row r="1" spans="1:71" ht="15" customHeight="1" x14ac:dyDescent="0.25">
      <c r="A1" s="68" t="s">
        <v>21</v>
      </c>
      <c r="B1" s="69"/>
      <c r="C1" s="69"/>
      <c r="D1" s="69"/>
      <c r="E1" s="69"/>
      <c r="F1" s="69"/>
      <c r="G1" s="69"/>
      <c r="H1" s="69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25">
      <c r="A2" s="69"/>
      <c r="B2" s="69"/>
      <c r="C2" s="69"/>
      <c r="D2" s="69"/>
      <c r="E2" s="69"/>
      <c r="F2" s="69"/>
      <c r="G2" s="69"/>
      <c r="H2" s="69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25">
      <c r="A3" s="69"/>
      <c r="B3" s="69"/>
      <c r="C3" s="69"/>
      <c r="D3" s="69"/>
      <c r="E3" s="69"/>
      <c r="F3" s="69"/>
      <c r="G3" s="69"/>
      <c r="H3" s="69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25">
      <c r="A4" s="69"/>
      <c r="B4" s="69"/>
      <c r="C4" s="69"/>
      <c r="D4" s="69"/>
      <c r="E4" s="69"/>
      <c r="F4" s="69"/>
      <c r="G4" s="69"/>
      <c r="H4" s="69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25">
      <c r="A5" s="33"/>
      <c r="B5" s="33"/>
      <c r="C5" s="70" t="str">
        <f>C8</f>
        <v>Providenc e Water Supply Board</v>
      </c>
      <c r="D5" s="70"/>
      <c r="E5" s="70"/>
      <c r="F5" s="70"/>
      <c r="G5" s="70"/>
      <c r="H5" s="70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25">
      <c r="A6" s="33"/>
      <c r="B6" s="33"/>
      <c r="C6" s="70"/>
      <c r="D6" s="70"/>
      <c r="E6" s="70"/>
      <c r="F6" s="70"/>
      <c r="G6" s="70"/>
      <c r="H6" s="7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25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25">
      <c r="A8" s="34"/>
      <c r="B8" s="35" t="s">
        <v>19</v>
      </c>
      <c r="C8" s="72" t="s">
        <v>48</v>
      </c>
      <c r="D8" s="72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25">
      <c r="A9" s="34"/>
      <c r="B9" s="35" t="s">
        <v>15</v>
      </c>
      <c r="C9" s="72" t="s">
        <v>49</v>
      </c>
      <c r="D9" s="72"/>
      <c r="E9" s="34"/>
      <c r="F9" s="34"/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25">
      <c r="A10" s="34"/>
      <c r="B10" s="35" t="s">
        <v>18</v>
      </c>
      <c r="C10" s="72" t="s">
        <v>47</v>
      </c>
      <c r="D10" s="72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95" customHeight="1" x14ac:dyDescent="0.25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4500000000000002" customHeight="1" x14ac:dyDescent="0.25">
      <c r="A12" s="36"/>
      <c r="B12" s="67"/>
      <c r="C12" s="67"/>
      <c r="D12" s="67"/>
      <c r="E12" s="67"/>
      <c r="F12" s="67"/>
      <c r="G12" s="67"/>
      <c r="H12" s="67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95" customHeight="1" x14ac:dyDescent="0.25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25" x14ac:dyDescent="0.35">
      <c r="A14" s="37"/>
      <c r="B14" s="71" t="str">
        <f>"Input Customer Demand ("&amp;C9&amp;")"</f>
        <v>Input Customer Demand (Ccf)</v>
      </c>
      <c r="C14" s="71"/>
      <c r="D14" s="71"/>
      <c r="E14" s="71"/>
      <c r="F14" s="71"/>
      <c r="G14" s="71"/>
      <c r="H14" s="7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25">
      <c r="A15" s="37"/>
      <c r="B15" s="65" t="s">
        <v>16</v>
      </c>
      <c r="C15" s="65"/>
      <c r="D15" s="65"/>
      <c r="E15" s="65"/>
      <c r="F15" s="65"/>
      <c r="G15" s="65"/>
      <c r="H15" s="65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25">
      <c r="A16" s="36"/>
      <c r="B16" s="73" t="s">
        <v>17</v>
      </c>
      <c r="C16" s="73"/>
      <c r="D16" s="73"/>
      <c r="E16" s="36"/>
      <c r="F16" s="73" t="s">
        <v>55</v>
      </c>
      <c r="G16" s="73"/>
      <c r="H16" s="73"/>
      <c r="I16" s="73" t="s">
        <v>56</v>
      </c>
      <c r="J16" s="73"/>
      <c r="K16" s="73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25">
      <c r="A17" s="38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8" t="s">
        <v>4</v>
      </c>
      <c r="J17" s="18" t="s">
        <v>5</v>
      </c>
      <c r="K17" s="18" t="s">
        <v>6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25">
      <c r="A18" s="41" t="s">
        <v>54</v>
      </c>
      <c r="B18" s="20">
        <v>554317.96</v>
      </c>
      <c r="C18" s="20">
        <v>256826.15</v>
      </c>
      <c r="D18" s="20">
        <v>863603.21</v>
      </c>
      <c r="E18" s="21"/>
      <c r="F18" s="20">
        <v>591377.02</v>
      </c>
      <c r="G18" s="20">
        <v>271288.12</v>
      </c>
      <c r="H18" s="20">
        <v>837903.15</v>
      </c>
      <c r="I18" s="20">
        <v>574110.76</v>
      </c>
      <c r="J18" s="20">
        <v>209564.53</v>
      </c>
      <c r="K18" s="20">
        <v>741583.91500000004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25">
      <c r="A19" s="41" t="s">
        <v>8</v>
      </c>
      <c r="B19" s="20">
        <v>548904</v>
      </c>
      <c r="C19" s="20">
        <f>276519+13338</f>
        <v>289857</v>
      </c>
      <c r="D19" s="20">
        <v>661790</v>
      </c>
      <c r="E19" s="21"/>
      <c r="F19" s="20">
        <v>520118</v>
      </c>
      <c r="G19" s="20">
        <f>249807</f>
        <v>249807</v>
      </c>
      <c r="H19" s="20">
        <v>717715</v>
      </c>
      <c r="I19" s="20"/>
      <c r="J19" s="20"/>
      <c r="K19" s="2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25">
      <c r="A20" s="41" t="s">
        <v>9</v>
      </c>
      <c r="B20" s="20">
        <v>604606</v>
      </c>
      <c r="C20" s="20">
        <f>292173+13253</f>
        <v>305426</v>
      </c>
      <c r="D20" s="20">
        <v>751769</v>
      </c>
      <c r="E20" s="21"/>
      <c r="F20" s="20">
        <v>569686</v>
      </c>
      <c r="G20" s="20">
        <v>295423</v>
      </c>
      <c r="H20" s="20">
        <v>829129</v>
      </c>
      <c r="I20" s="20"/>
      <c r="J20" s="20"/>
      <c r="K20" s="2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25">
      <c r="A21" s="41" t="s">
        <v>10</v>
      </c>
      <c r="B21" s="20">
        <v>564867</v>
      </c>
      <c r="C21" s="20">
        <f>303745+12240</f>
        <v>315985</v>
      </c>
      <c r="D21" s="20">
        <v>864122</v>
      </c>
      <c r="E21" s="21"/>
      <c r="F21" s="20">
        <f>331164.78+266239.42</f>
        <v>597404.19999999995</v>
      </c>
      <c r="G21" s="20">
        <f>284449.55+10562.94</f>
        <v>295012.49</v>
      </c>
      <c r="H21" s="20">
        <v>591056.98</v>
      </c>
      <c r="I21" s="20"/>
      <c r="J21" s="20"/>
      <c r="K21" s="20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25">
      <c r="A22" s="41" t="s">
        <v>2</v>
      </c>
      <c r="B22" s="20">
        <v>596051</v>
      </c>
      <c r="C22" s="20">
        <f>311808+15327</f>
        <v>327135</v>
      </c>
      <c r="D22" s="20">
        <v>964707</v>
      </c>
      <c r="E22" s="21"/>
      <c r="F22" s="20">
        <v>588003</v>
      </c>
      <c r="G22" s="20">
        <v>192797</v>
      </c>
      <c r="H22" s="20">
        <v>825870</v>
      </c>
      <c r="I22" s="20"/>
      <c r="J22" s="20"/>
      <c r="K22" s="20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25">
      <c r="A23" s="41" t="s">
        <v>11</v>
      </c>
      <c r="B23" s="20">
        <v>657143</v>
      </c>
      <c r="C23" s="20">
        <f>312577+12843</f>
        <v>325420</v>
      </c>
      <c r="D23" s="20">
        <v>973004</v>
      </c>
      <c r="E23" s="21"/>
      <c r="F23" s="20">
        <v>716727.85</v>
      </c>
      <c r="G23" s="20">
        <v>250692.26</v>
      </c>
      <c r="H23" s="20">
        <v>1420311.82</v>
      </c>
      <c r="I23" s="20"/>
      <c r="J23" s="20"/>
      <c r="K23" s="20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25">
      <c r="A24" s="41" t="s">
        <v>12</v>
      </c>
      <c r="B24" s="20">
        <v>828101</v>
      </c>
      <c r="C24" s="20">
        <f>369363+14451</f>
        <v>383814</v>
      </c>
      <c r="D24" s="20">
        <v>1361707</v>
      </c>
      <c r="E24" s="21"/>
      <c r="F24" s="20">
        <v>1115755.73</v>
      </c>
      <c r="G24" s="20">
        <v>392092.25</v>
      </c>
      <c r="H24" s="20">
        <v>1608413.16</v>
      </c>
      <c r="I24" s="20"/>
      <c r="J24" s="20"/>
      <c r="K24" s="2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25">
      <c r="A25" s="41" t="s">
        <v>13</v>
      </c>
      <c r="B25" s="20">
        <v>963307</v>
      </c>
      <c r="C25" s="20">
        <f>463946+14984</f>
        <v>478930</v>
      </c>
      <c r="D25" s="20">
        <v>1362622</v>
      </c>
      <c r="E25" s="21"/>
      <c r="F25" s="20">
        <v>1189123.1299999999</v>
      </c>
      <c r="G25" s="20">
        <v>442683.78</v>
      </c>
      <c r="H25" s="20">
        <v>1503128.42</v>
      </c>
      <c r="I25" s="20"/>
      <c r="J25" s="20"/>
      <c r="K25" s="20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25">
      <c r="A26" s="41" t="s">
        <v>50</v>
      </c>
      <c r="B26" s="58">
        <v>769938</v>
      </c>
      <c r="C26" s="58">
        <v>390084</v>
      </c>
      <c r="D26" s="58">
        <v>1117474</v>
      </c>
      <c r="E26" s="21"/>
      <c r="F26" s="58">
        <v>816948.37</v>
      </c>
      <c r="G26" s="58">
        <v>337663.69</v>
      </c>
      <c r="H26" s="58">
        <v>1450543.6</v>
      </c>
      <c r="I26" s="58"/>
      <c r="J26" s="58"/>
      <c r="K26" s="58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25">
      <c r="A27" s="41" t="s">
        <v>51</v>
      </c>
      <c r="B27" s="58">
        <v>717514.6</v>
      </c>
      <c r="C27" s="58">
        <v>383327.3</v>
      </c>
      <c r="D27" s="58">
        <v>990426.03</v>
      </c>
      <c r="E27" s="21"/>
      <c r="F27" s="58">
        <v>773312.4</v>
      </c>
      <c r="G27" s="58">
        <v>324650.3</v>
      </c>
      <c r="H27" s="58">
        <v>1116227.04</v>
      </c>
      <c r="I27" s="58"/>
      <c r="J27" s="58"/>
      <c r="K27" s="5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25">
      <c r="A28" s="41" t="s">
        <v>52</v>
      </c>
      <c r="B28" s="58">
        <v>588183.25</v>
      </c>
      <c r="C28" s="58">
        <v>324087.34999999998</v>
      </c>
      <c r="D28" s="58">
        <v>652853.28</v>
      </c>
      <c r="E28" s="21"/>
      <c r="F28" s="58">
        <v>665154.3899999999</v>
      </c>
      <c r="G28" s="58">
        <v>294139.772</v>
      </c>
      <c r="H28" s="58">
        <v>661806.84</v>
      </c>
      <c r="I28" s="58"/>
      <c r="J28" s="58"/>
      <c r="K28" s="58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25">
      <c r="A29" s="41" t="s">
        <v>53</v>
      </c>
      <c r="B29" s="58">
        <v>560340.91999999993</v>
      </c>
      <c r="C29" s="58">
        <v>285257.58999999997</v>
      </c>
      <c r="D29" s="58">
        <v>738894.49</v>
      </c>
      <c r="E29" s="21"/>
      <c r="F29" s="58">
        <v>580676.35199999996</v>
      </c>
      <c r="G29" s="58">
        <v>247224.83</v>
      </c>
      <c r="H29" s="58">
        <v>693308.35400000005</v>
      </c>
      <c r="I29" s="58"/>
      <c r="J29" s="58"/>
      <c r="K29" s="5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95" customHeight="1" x14ac:dyDescent="0.25">
      <c r="A30" s="34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4500000000000002" customHeight="1" x14ac:dyDescent="0.25">
      <c r="A31" s="36"/>
      <c r="B31" s="66"/>
      <c r="C31" s="66"/>
      <c r="D31" s="66"/>
      <c r="E31" s="66"/>
      <c r="F31" s="66"/>
      <c r="G31" s="66"/>
      <c r="H31" s="66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6.9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25" x14ac:dyDescent="0.35">
      <c r="A33" s="37"/>
      <c r="B33" s="71" t="str">
        <f>"Input Water Produced ("&amp;C10&amp;")"</f>
        <v>Input Water Produced (MGD)</v>
      </c>
      <c r="C33" s="71"/>
      <c r="D33" s="71"/>
      <c r="E33" s="71"/>
      <c r="F33" s="71"/>
      <c r="G33" s="71"/>
      <c r="H33" s="7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25">
      <c r="A34" s="37"/>
      <c r="B34" s="65" t="s">
        <v>20</v>
      </c>
      <c r="C34" s="65"/>
      <c r="D34" s="65"/>
      <c r="E34" s="65"/>
      <c r="F34" s="65"/>
      <c r="G34" s="65"/>
      <c r="H34" s="65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25" x14ac:dyDescent="0.35">
      <c r="A35" s="37"/>
      <c r="B35" s="34"/>
      <c r="C35" s="38" t="s">
        <v>3</v>
      </c>
      <c r="D35" s="39" t="s">
        <v>17</v>
      </c>
      <c r="E35" s="40"/>
      <c r="F35" s="39" t="s">
        <v>55</v>
      </c>
      <c r="G35" s="39" t="s">
        <v>56</v>
      </c>
      <c r="H35" s="34"/>
      <c r="I35" s="28"/>
      <c r="J35" s="28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25">
      <c r="A36" s="37"/>
      <c r="B36" s="34"/>
      <c r="C36" s="41" t="s">
        <v>54</v>
      </c>
      <c r="D36" s="54">
        <v>47.76</v>
      </c>
      <c r="E36" s="42"/>
      <c r="F36" s="54">
        <v>49.77</v>
      </c>
      <c r="G36" s="54">
        <v>46.27</v>
      </c>
      <c r="H36" s="34"/>
      <c r="I36" s="28"/>
      <c r="J36" s="28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25">
      <c r="A37" s="37"/>
      <c r="B37" s="34"/>
      <c r="C37" s="41" t="s">
        <v>8</v>
      </c>
      <c r="D37" s="54">
        <v>50.84</v>
      </c>
      <c r="E37" s="42"/>
      <c r="F37" s="54">
        <v>50.11</v>
      </c>
      <c r="G37" s="54"/>
      <c r="H37" s="31"/>
      <c r="I37" s="28"/>
      <c r="J37" s="28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25">
      <c r="A38" s="37"/>
      <c r="B38" s="34"/>
      <c r="C38" s="41" t="s">
        <v>9</v>
      </c>
      <c r="D38" s="54">
        <v>51.85</v>
      </c>
      <c r="E38" s="42"/>
      <c r="F38" s="54">
        <v>52.27</v>
      </c>
      <c r="G38" s="54"/>
      <c r="H38" s="31"/>
      <c r="I38" s="28"/>
      <c r="J38" s="28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25">
      <c r="A39" s="37"/>
      <c r="B39" s="34"/>
      <c r="C39" s="41" t="s">
        <v>10</v>
      </c>
      <c r="D39" s="54">
        <v>52.78</v>
      </c>
      <c r="E39" s="42"/>
      <c r="F39" s="54">
        <v>49.07</v>
      </c>
      <c r="G39" s="54"/>
      <c r="H39" s="31"/>
      <c r="I39" s="28"/>
      <c r="J39" s="2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25">
      <c r="A40" s="37"/>
      <c r="B40" s="34"/>
      <c r="C40" s="41" t="s">
        <v>2</v>
      </c>
      <c r="D40" s="54">
        <v>57.16</v>
      </c>
      <c r="E40" s="42"/>
      <c r="F40" s="54">
        <v>57.41</v>
      </c>
      <c r="G40" s="54"/>
      <c r="H40" s="31"/>
      <c r="I40" s="28"/>
      <c r="J40" s="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25">
      <c r="A41" s="37"/>
      <c r="B41" s="34"/>
      <c r="C41" s="41" t="s">
        <v>11</v>
      </c>
      <c r="D41" s="54">
        <v>66.11</v>
      </c>
      <c r="E41" s="42"/>
      <c r="F41" s="54">
        <v>77.05</v>
      </c>
      <c r="G41" s="54"/>
      <c r="H41" s="31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25">
      <c r="A42" s="37"/>
      <c r="B42" s="34"/>
      <c r="C42" s="41" t="s">
        <v>12</v>
      </c>
      <c r="D42" s="54">
        <v>79.53</v>
      </c>
      <c r="E42" s="42"/>
      <c r="F42" s="54">
        <v>80.48</v>
      </c>
      <c r="G42" s="54"/>
      <c r="H42" s="31"/>
      <c r="I42" s="28"/>
      <c r="J42" s="28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25">
      <c r="A43" s="37"/>
      <c r="B43" s="34"/>
      <c r="C43" s="41" t="s">
        <v>13</v>
      </c>
      <c r="D43" s="54">
        <v>77.55</v>
      </c>
      <c r="E43" s="42"/>
      <c r="F43" s="54">
        <v>79.290000000000006</v>
      </c>
      <c r="G43" s="54"/>
      <c r="H43" s="31"/>
      <c r="I43" s="28"/>
      <c r="J43" s="28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25">
      <c r="A44" s="37"/>
      <c r="B44" s="34"/>
      <c r="C44" s="56" t="s">
        <v>50</v>
      </c>
      <c r="D44" s="57">
        <v>69.930000000000007</v>
      </c>
      <c r="E44" s="28"/>
      <c r="F44" s="57">
        <v>71.41</v>
      </c>
      <c r="G44" s="57"/>
      <c r="H44" s="28"/>
      <c r="I44" s="28"/>
      <c r="J44" s="28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25">
      <c r="A45" s="37"/>
      <c r="B45" s="34"/>
      <c r="C45" s="41" t="s">
        <v>51</v>
      </c>
      <c r="D45" s="59">
        <v>58.57</v>
      </c>
      <c r="E45" s="28"/>
      <c r="F45" s="59">
        <v>54.66</v>
      </c>
      <c r="G45" s="59"/>
      <c r="H45" s="28"/>
      <c r="I45" s="28"/>
      <c r="J45" s="28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25">
      <c r="A46" s="37"/>
      <c r="B46" s="34"/>
      <c r="C46" s="41" t="s">
        <v>52</v>
      </c>
      <c r="D46" s="59">
        <v>51.34</v>
      </c>
      <c r="E46" s="28"/>
      <c r="F46" s="59">
        <v>47.44</v>
      </c>
      <c r="G46" s="59"/>
      <c r="H46" s="28"/>
      <c r="I46" s="28"/>
      <c r="J46" s="28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25">
      <c r="A47" s="37"/>
      <c r="B47" s="34"/>
      <c r="C47" s="41" t="s">
        <v>53</v>
      </c>
      <c r="D47" s="59">
        <v>49.72</v>
      </c>
      <c r="E47" s="28"/>
      <c r="F47" s="59">
        <v>45.95</v>
      </c>
      <c r="G47" s="59"/>
      <c r="H47" s="28"/>
      <c r="I47" s="28"/>
      <c r="J47" s="28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25">
      <c r="A48" s="37"/>
      <c r="B48" s="34"/>
      <c r="C48" s="34"/>
      <c r="D48" s="28"/>
      <c r="E48" s="28"/>
      <c r="F48" s="28"/>
      <c r="G48" s="28"/>
      <c r="H48" s="28"/>
      <c r="I48" s="28"/>
      <c r="J48" s="28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4"/>
      <c r="B49" s="34"/>
      <c r="C49" s="34"/>
      <c r="D49" s="28"/>
      <c r="E49" s="28"/>
      <c r="F49" s="28"/>
      <c r="G49" s="28"/>
      <c r="H49" s="28"/>
      <c r="I49" s="28"/>
      <c r="J49" s="28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25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25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25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25">
      <c r="A68" s="34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25">
      <c r="A69" s="34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25">
      <c r="A70" s="34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25">
      <c r="A71" s="34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25">
      <c r="A72" s="34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25">
      <c r="A73" s="34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25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2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2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2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2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2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2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2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2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2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2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2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25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25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25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25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25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25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25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25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25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25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25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25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25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25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25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25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25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25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25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25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25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25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25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25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25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2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2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2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2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2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2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25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25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25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25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25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25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25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25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25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25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25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25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25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25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25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25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25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25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25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25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25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25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25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25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25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25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25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25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25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25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25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25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25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25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25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25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25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25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25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25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25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25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25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25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25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25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25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25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25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25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25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25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25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25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25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25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25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25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25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25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25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25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25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25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25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25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25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25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25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25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25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25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25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25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25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25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25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25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25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25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25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25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25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25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25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25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25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25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25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25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25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25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25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25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25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25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25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25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25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25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25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25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25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25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25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25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25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25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25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25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25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25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25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25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25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25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25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25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25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25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25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25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25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25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25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25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25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25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25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25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25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25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25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25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25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25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25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25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25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25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25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25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25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25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25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25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25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25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25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25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25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25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25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25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25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25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25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25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25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25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25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25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25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25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25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25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25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25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25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25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25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25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25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25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25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25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25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25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  <row r="295" spans="9:71" x14ac:dyDescent="0.25"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</row>
    <row r="296" spans="9:71" x14ac:dyDescent="0.25"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</row>
  </sheetData>
  <mergeCells count="14">
    <mergeCell ref="I16:K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view="pageBreakPreview" zoomScale="90" zoomScaleNormal="100" zoomScaleSheetLayoutView="90" workbookViewId="0">
      <selection activeCell="O34" sqref="O34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3.85546875" style="8" customWidth="1"/>
    <col min="15" max="15" width="15.85546875" style="8" customWidth="1"/>
    <col min="16" max="21" width="9.140625" style="31"/>
    <col min="22" max="16384" width="9.140625" style="8"/>
  </cols>
  <sheetData>
    <row r="1" spans="1:26" ht="23.25" x14ac:dyDescent="0.35">
      <c r="A1" s="4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1"/>
      <c r="W1" s="31"/>
      <c r="X1" s="31"/>
      <c r="Y1" s="31"/>
      <c r="Z1" s="31"/>
    </row>
    <row r="2" spans="1:26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1"/>
      <c r="W2" s="31"/>
      <c r="X2" s="31"/>
      <c r="Y2" s="31"/>
      <c r="Z2" s="31"/>
    </row>
    <row r="3" spans="1:26" ht="18.75" x14ac:dyDescent="0.3">
      <c r="A3" s="34"/>
      <c r="B3" s="45" t="s">
        <v>25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1"/>
      <c r="W3" s="31"/>
      <c r="X3" s="31"/>
      <c r="Y3" s="31"/>
      <c r="Z3" s="31"/>
    </row>
    <row r="4" spans="1:26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1"/>
      <c r="W4" s="31"/>
      <c r="X4" s="31"/>
      <c r="Y4" s="31"/>
      <c r="Z4" s="31"/>
    </row>
    <row r="5" spans="1:26" x14ac:dyDescent="0.25">
      <c r="A5" s="34"/>
      <c r="B5" s="34"/>
      <c r="C5" s="34" t="s">
        <v>26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1"/>
      <c r="W5" s="31"/>
      <c r="X5" s="31"/>
      <c r="Y5" s="31"/>
      <c r="Z5" s="31"/>
    </row>
    <row r="6" spans="1:26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1"/>
      <c r="W6" s="31"/>
      <c r="X6" s="31"/>
      <c r="Y6" s="31"/>
      <c r="Z6" s="31"/>
    </row>
    <row r="7" spans="1:26" x14ac:dyDescent="0.25">
      <c r="P7" s="8"/>
      <c r="V7" s="31"/>
      <c r="W7" s="31"/>
      <c r="X7" s="31"/>
      <c r="Y7" s="31"/>
      <c r="Z7" s="31"/>
    </row>
    <row r="8" spans="1:26" x14ac:dyDescent="0.25">
      <c r="C8" s="24" t="s">
        <v>54</v>
      </c>
      <c r="E8" s="26">
        <v>5261228.53</v>
      </c>
      <c r="G8" s="26">
        <v>1111487.46</v>
      </c>
      <c r="H8" s="50"/>
      <c r="I8" s="48">
        <v>589620.56000000006</v>
      </c>
      <c r="K8" s="26">
        <v>428173.89</v>
      </c>
      <c r="M8" s="26">
        <v>2040724.74</v>
      </c>
      <c r="O8" s="26">
        <f>SUM(E8,G8,I8,K8,M8)</f>
        <v>9431235.1799999997</v>
      </c>
      <c r="P8" s="8"/>
      <c r="V8" s="31"/>
      <c r="W8" s="31"/>
      <c r="X8" s="31"/>
      <c r="Y8" s="31"/>
      <c r="Z8" s="31"/>
    </row>
    <row r="9" spans="1:26" x14ac:dyDescent="0.25">
      <c r="C9" s="51" t="s">
        <v>27</v>
      </c>
      <c r="D9" s="25"/>
      <c r="E9" s="52" t="s">
        <v>28</v>
      </c>
      <c r="F9" s="52"/>
      <c r="G9" s="52" t="s">
        <v>43</v>
      </c>
      <c r="H9" s="52"/>
      <c r="I9" s="52" t="s">
        <v>44</v>
      </c>
      <c r="J9" s="52"/>
      <c r="K9" s="52" t="s">
        <v>45</v>
      </c>
      <c r="L9" s="52"/>
      <c r="M9" s="52" t="s">
        <v>29</v>
      </c>
      <c r="N9" s="52"/>
      <c r="O9" s="52" t="s">
        <v>30</v>
      </c>
      <c r="P9" s="8"/>
      <c r="V9" s="31"/>
      <c r="W9" s="31"/>
      <c r="X9" s="31"/>
      <c r="Y9" s="31"/>
      <c r="Z9" s="31"/>
    </row>
    <row r="10" spans="1:26" x14ac:dyDescent="0.25">
      <c r="P10" s="8"/>
      <c r="V10" s="31"/>
      <c r="W10" s="31"/>
      <c r="X10" s="31"/>
      <c r="Y10" s="31"/>
      <c r="Z10" s="31"/>
    </row>
    <row r="11" spans="1:26" x14ac:dyDescent="0.25">
      <c r="P11" s="8"/>
      <c r="V11" s="31"/>
      <c r="W11" s="31"/>
      <c r="X11" s="31"/>
      <c r="Y11" s="31"/>
      <c r="Z11" s="31"/>
    </row>
    <row r="12" spans="1:26" x14ac:dyDescent="0.25">
      <c r="C12" s="24" t="s">
        <v>53</v>
      </c>
      <c r="E12" s="26">
        <v>5219487.21</v>
      </c>
      <c r="G12" s="26">
        <v>1433402.87</v>
      </c>
      <c r="H12" s="50"/>
      <c r="I12" s="48">
        <v>667554.88</v>
      </c>
      <c r="K12" s="26">
        <v>537809.68999999994</v>
      </c>
      <c r="M12" s="26">
        <v>1958735.07</v>
      </c>
      <c r="O12" s="26">
        <f>SUM(E12,G12,I12,K12,M12)</f>
        <v>9816989.7200000007</v>
      </c>
      <c r="P12" s="8"/>
      <c r="V12" s="31"/>
      <c r="W12" s="31"/>
      <c r="X12" s="31"/>
      <c r="Y12" s="31"/>
      <c r="Z12" s="31"/>
    </row>
    <row r="13" spans="1:26" x14ac:dyDescent="0.25">
      <c r="C13" s="52" t="s">
        <v>31</v>
      </c>
      <c r="D13" s="25"/>
      <c r="E13" s="52" t="s">
        <v>28</v>
      </c>
      <c r="F13" s="52"/>
      <c r="G13" s="52" t="s">
        <v>43</v>
      </c>
      <c r="H13" s="52"/>
      <c r="I13" s="52" t="s">
        <v>44</v>
      </c>
      <c r="J13" s="52"/>
      <c r="K13" s="52" t="s">
        <v>45</v>
      </c>
      <c r="L13" s="52"/>
      <c r="M13" s="52" t="s">
        <v>29</v>
      </c>
      <c r="N13" s="52"/>
      <c r="O13" s="52" t="s">
        <v>30</v>
      </c>
      <c r="P13" s="8"/>
      <c r="V13" s="31"/>
      <c r="W13" s="31"/>
      <c r="X13" s="31"/>
      <c r="Y13" s="31"/>
      <c r="Z13" s="31"/>
    </row>
    <row r="14" spans="1:26" x14ac:dyDescent="0.25">
      <c r="P14" s="8"/>
      <c r="V14" s="31"/>
      <c r="W14" s="31"/>
      <c r="X14" s="31"/>
      <c r="Y14" s="31"/>
      <c r="Z14" s="31"/>
    </row>
    <row r="15" spans="1:26" x14ac:dyDescent="0.25">
      <c r="P15" s="8"/>
      <c r="V15" s="31"/>
      <c r="W15" s="31"/>
      <c r="X15" s="31"/>
      <c r="Y15" s="31"/>
      <c r="Z15" s="31"/>
    </row>
    <row r="16" spans="1:26" x14ac:dyDescent="0.25">
      <c r="C16" s="24" t="s">
        <v>54</v>
      </c>
      <c r="E16" s="26">
        <v>4433738.8899999997</v>
      </c>
      <c r="G16" s="26">
        <v>910741.63</v>
      </c>
      <c r="H16" s="50">
        <v>430530.69</v>
      </c>
      <c r="I16" s="48">
        <v>446331.58</v>
      </c>
      <c r="K16" s="26">
        <v>356828.1</v>
      </c>
      <c r="M16" s="26">
        <v>1007247.7</v>
      </c>
      <c r="O16" s="26">
        <f>SUM(E16,G16,I16,K16,M16)</f>
        <v>7154887.8999999994</v>
      </c>
      <c r="P16" s="8"/>
      <c r="V16" s="31"/>
      <c r="W16" s="31"/>
      <c r="X16" s="31"/>
      <c r="Y16" s="31"/>
      <c r="Z16" s="31"/>
    </row>
    <row r="17" spans="1:26" x14ac:dyDescent="0.25">
      <c r="C17" s="52" t="s">
        <v>32</v>
      </c>
      <c r="D17" s="25"/>
      <c r="E17" s="52" t="s">
        <v>28</v>
      </c>
      <c r="F17" s="52"/>
      <c r="G17" s="52" t="s">
        <v>43</v>
      </c>
      <c r="H17" s="52"/>
      <c r="I17" s="52" t="s">
        <v>44</v>
      </c>
      <c r="J17" s="52"/>
      <c r="K17" s="52" t="s">
        <v>45</v>
      </c>
      <c r="L17" s="52"/>
      <c r="M17" s="52" t="s">
        <v>29</v>
      </c>
      <c r="N17" s="52"/>
      <c r="O17" s="52" t="s">
        <v>30</v>
      </c>
      <c r="P17" s="8"/>
      <c r="V17" s="31"/>
      <c r="W17" s="31"/>
      <c r="X17" s="31"/>
      <c r="Y17" s="31"/>
      <c r="Z17" s="31"/>
    </row>
    <row r="18" spans="1:26" x14ac:dyDescent="0.25">
      <c r="P18" s="8"/>
      <c r="V18" s="31"/>
      <c r="W18" s="31"/>
      <c r="X18" s="31"/>
      <c r="Y18" s="31"/>
      <c r="Z18" s="31"/>
    </row>
    <row r="19" spans="1:26" x14ac:dyDescent="0.25">
      <c r="P19" s="8"/>
      <c r="V19" s="31"/>
      <c r="W19" s="31"/>
      <c r="X19" s="31"/>
      <c r="Y19" s="31"/>
      <c r="Z19" s="31"/>
    </row>
    <row r="20" spans="1:26" x14ac:dyDescent="0.25">
      <c r="C20" s="24" t="s">
        <v>53</v>
      </c>
      <c r="E20" s="26">
        <v>4304105.4000000004</v>
      </c>
      <c r="G20" s="26">
        <v>897442.01</v>
      </c>
      <c r="H20" s="50">
        <v>430530.69</v>
      </c>
      <c r="I20" s="48">
        <v>576295.04</v>
      </c>
      <c r="K20" s="26">
        <v>385444.93</v>
      </c>
      <c r="M20" s="26">
        <v>916689.86</v>
      </c>
      <c r="O20" s="26">
        <f>SUM(E20,G20,I20,K20,M20)</f>
        <v>7079977.2400000002</v>
      </c>
      <c r="P20" s="8"/>
      <c r="V20" s="31"/>
      <c r="W20" s="31"/>
      <c r="X20" s="31"/>
      <c r="Y20" s="31"/>
      <c r="Z20" s="31"/>
    </row>
    <row r="21" spans="1:26" x14ac:dyDescent="0.25">
      <c r="C21" s="52" t="s">
        <v>33</v>
      </c>
      <c r="D21" s="25"/>
      <c r="E21" s="52" t="s">
        <v>28</v>
      </c>
      <c r="F21" s="52"/>
      <c r="G21" s="52" t="s">
        <v>43</v>
      </c>
      <c r="H21" s="52"/>
      <c r="I21" s="52" t="s">
        <v>44</v>
      </c>
      <c r="J21" s="52"/>
      <c r="K21" s="52" t="s">
        <v>45</v>
      </c>
      <c r="L21" s="52"/>
      <c r="M21" s="52" t="s">
        <v>29</v>
      </c>
      <c r="N21" s="52"/>
      <c r="O21" s="52" t="s">
        <v>30</v>
      </c>
      <c r="P21" s="25"/>
      <c r="V21" s="31"/>
      <c r="W21" s="31"/>
      <c r="X21" s="31"/>
      <c r="Y21" s="31"/>
      <c r="Z21" s="31"/>
    </row>
    <row r="22" spans="1:26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V22" s="31"/>
      <c r="W22" s="31"/>
      <c r="X22" s="31"/>
      <c r="Y22" s="31"/>
      <c r="Z22" s="31"/>
    </row>
    <row r="23" spans="1:26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V23" s="31"/>
      <c r="W23" s="31"/>
      <c r="X23" s="31"/>
      <c r="Y23" s="31"/>
      <c r="Z23" s="31"/>
    </row>
    <row r="24" spans="1:26" ht="18.75" x14ac:dyDescent="0.3">
      <c r="A24" s="34"/>
      <c r="B24" s="45" t="s">
        <v>34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1"/>
      <c r="W24" s="31"/>
      <c r="X24" s="31"/>
      <c r="Y24" s="31"/>
      <c r="Z24" s="31"/>
    </row>
    <row r="25" spans="1:26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1"/>
      <c r="W25" s="31"/>
      <c r="X25" s="31"/>
      <c r="Y25" s="31"/>
      <c r="Z25" s="31"/>
    </row>
    <row r="26" spans="1:26" x14ac:dyDescent="0.25">
      <c r="A26" s="34"/>
      <c r="B26" s="34"/>
      <c r="C26" s="34" t="s">
        <v>35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1"/>
      <c r="W26" s="31"/>
      <c r="X26" s="31"/>
      <c r="Y26" s="31"/>
      <c r="Z26" s="31"/>
    </row>
    <row r="27" spans="1:26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1"/>
      <c r="W27" s="31"/>
      <c r="X27" s="31"/>
      <c r="Y27" s="31"/>
      <c r="Z27" s="31"/>
    </row>
    <row r="28" spans="1:26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1"/>
      <c r="W28" s="31"/>
      <c r="X28" s="31"/>
      <c r="Y28" s="31"/>
      <c r="Z28" s="31"/>
    </row>
    <row r="29" spans="1:26" x14ac:dyDescent="0.25">
      <c r="A29" s="46"/>
      <c r="B29" s="46"/>
      <c r="C29" s="24" t="s">
        <v>12</v>
      </c>
      <c r="D29" s="46"/>
      <c r="E29" s="20" t="s">
        <v>46</v>
      </c>
      <c r="F29" s="46"/>
      <c r="G29" s="26" t="s">
        <v>46</v>
      </c>
      <c r="H29" s="48"/>
      <c r="I29" s="48"/>
      <c r="J29" s="46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1"/>
      <c r="W29" s="31"/>
      <c r="X29" s="31"/>
      <c r="Y29" s="31"/>
      <c r="Z29" s="31"/>
    </row>
    <row r="30" spans="1:26" ht="30" x14ac:dyDescent="0.25">
      <c r="C30" s="25" t="s">
        <v>27</v>
      </c>
      <c r="D30" s="25"/>
      <c r="E30" s="27" t="s">
        <v>36</v>
      </c>
      <c r="F30" s="25"/>
      <c r="G30" s="27" t="s">
        <v>37</v>
      </c>
      <c r="H30" s="27"/>
      <c r="I30" s="27"/>
      <c r="J30" s="25"/>
      <c r="K30" s="43"/>
      <c r="L30" s="43"/>
      <c r="M30" s="43"/>
      <c r="N30" s="43"/>
      <c r="O30" s="43"/>
      <c r="P30" s="43"/>
      <c r="V30" s="31"/>
      <c r="W30" s="31"/>
      <c r="X30" s="31"/>
    </row>
    <row r="31" spans="1:26" x14ac:dyDescent="0.25">
      <c r="K31" s="31"/>
      <c r="L31" s="31"/>
      <c r="M31" s="31"/>
      <c r="N31" s="31"/>
      <c r="O31" s="31"/>
      <c r="V31" s="31"/>
      <c r="W31" s="31"/>
      <c r="X31" s="31"/>
    </row>
    <row r="32" spans="1:26" x14ac:dyDescent="0.25">
      <c r="C32" s="25"/>
      <c r="D32" s="25"/>
      <c r="E32" s="25"/>
      <c r="F32" s="25"/>
      <c r="G32" s="25"/>
      <c r="H32" s="25"/>
      <c r="I32" s="25"/>
      <c r="J32" s="25"/>
      <c r="K32" s="43"/>
      <c r="L32" s="31"/>
      <c r="M32" s="31"/>
      <c r="N32" s="31"/>
      <c r="O32" s="31"/>
      <c r="V32" s="31"/>
      <c r="W32" s="31"/>
      <c r="X32" s="31"/>
    </row>
    <row r="33" spans="1:24" x14ac:dyDescent="0.25">
      <c r="C33" s="24" t="s">
        <v>11</v>
      </c>
      <c r="D33" s="25"/>
      <c r="E33" s="20" t="s">
        <v>46</v>
      </c>
      <c r="F33" s="25"/>
      <c r="G33" s="26" t="s">
        <v>46</v>
      </c>
      <c r="H33" s="48"/>
      <c r="I33" s="48"/>
      <c r="J33" s="25"/>
      <c r="K33" s="43"/>
      <c r="L33" s="31"/>
      <c r="M33" s="31"/>
      <c r="N33" s="31"/>
      <c r="O33" s="31"/>
      <c r="V33" s="31"/>
      <c r="W33" s="31"/>
      <c r="X33" s="31"/>
    </row>
    <row r="34" spans="1:24" ht="30" x14ac:dyDescent="0.25">
      <c r="C34" s="25" t="s">
        <v>31</v>
      </c>
      <c r="D34" s="25"/>
      <c r="E34" s="27" t="s">
        <v>36</v>
      </c>
      <c r="F34" s="25"/>
      <c r="G34" s="27" t="s">
        <v>37</v>
      </c>
      <c r="H34" s="27"/>
      <c r="I34" s="27"/>
      <c r="J34" s="25"/>
      <c r="K34" s="43"/>
      <c r="L34" s="31"/>
      <c r="M34" s="31"/>
      <c r="N34" s="31"/>
      <c r="O34" s="31"/>
      <c r="V34" s="31"/>
      <c r="W34" s="31"/>
      <c r="X34" s="31"/>
    </row>
    <row r="35" spans="1:24" x14ac:dyDescent="0.25">
      <c r="C35" s="25"/>
      <c r="D35" s="25"/>
      <c r="E35" s="25"/>
      <c r="F35" s="25"/>
      <c r="G35" s="25"/>
      <c r="H35" s="25"/>
      <c r="I35" s="25"/>
      <c r="J35" s="25"/>
      <c r="K35" s="43"/>
      <c r="L35" s="31"/>
      <c r="M35" s="31"/>
      <c r="N35" s="31"/>
      <c r="O35" s="31"/>
      <c r="V35" s="31"/>
      <c r="W35" s="31"/>
      <c r="X35" s="31"/>
    </row>
    <row r="36" spans="1:24" x14ac:dyDescent="0.25">
      <c r="C36" s="25"/>
      <c r="D36" s="25"/>
      <c r="E36" s="25"/>
      <c r="F36" s="25"/>
      <c r="G36" s="25"/>
      <c r="H36" s="25"/>
      <c r="I36" s="25"/>
      <c r="J36" s="25"/>
      <c r="K36" s="43"/>
      <c r="L36" s="31"/>
      <c r="M36" s="31"/>
      <c r="N36" s="31"/>
      <c r="O36" s="31"/>
      <c r="V36" s="31"/>
      <c r="W36" s="31"/>
      <c r="X36" s="31"/>
    </row>
    <row r="37" spans="1:24" x14ac:dyDescent="0.25">
      <c r="C37" s="24" t="s">
        <v>12</v>
      </c>
      <c r="D37" s="25"/>
      <c r="E37" s="20" t="s">
        <v>46</v>
      </c>
      <c r="F37" s="25"/>
      <c r="G37" s="26" t="s">
        <v>46</v>
      </c>
      <c r="H37" s="48"/>
      <c r="I37" s="48"/>
      <c r="J37" s="25"/>
      <c r="K37" s="43"/>
      <c r="L37" s="31"/>
      <c r="M37" s="31"/>
      <c r="N37" s="31"/>
      <c r="O37" s="31"/>
      <c r="V37" s="31"/>
      <c r="W37" s="31"/>
      <c r="X37" s="31"/>
    </row>
    <row r="38" spans="1:24" ht="30" x14ac:dyDescent="0.25">
      <c r="C38" s="25" t="s">
        <v>32</v>
      </c>
      <c r="D38" s="25"/>
      <c r="E38" s="27" t="s">
        <v>36</v>
      </c>
      <c r="F38" s="25"/>
      <c r="G38" s="27" t="s">
        <v>37</v>
      </c>
      <c r="H38" s="27"/>
      <c r="I38" s="27"/>
      <c r="J38" s="25"/>
      <c r="K38" s="43"/>
      <c r="L38" s="31"/>
      <c r="M38" s="31"/>
      <c r="N38" s="31"/>
      <c r="O38" s="31"/>
      <c r="V38" s="31"/>
      <c r="W38" s="31"/>
      <c r="X38" s="31"/>
    </row>
    <row r="39" spans="1:24" x14ac:dyDescent="0.25">
      <c r="C39" s="25"/>
      <c r="D39" s="25"/>
      <c r="E39" s="25"/>
      <c r="F39" s="25"/>
      <c r="G39" s="25"/>
      <c r="H39" s="25"/>
      <c r="I39" s="25"/>
      <c r="J39" s="25"/>
      <c r="K39" s="43"/>
      <c r="L39" s="31"/>
      <c r="M39" s="31"/>
      <c r="N39" s="31"/>
      <c r="O39" s="31"/>
      <c r="V39" s="31"/>
      <c r="W39" s="31"/>
      <c r="X39" s="31"/>
    </row>
    <row r="40" spans="1:24" x14ac:dyDescent="0.25">
      <c r="C40" s="25"/>
      <c r="D40" s="25"/>
      <c r="E40" s="25"/>
      <c r="F40" s="25"/>
      <c r="G40" s="25"/>
      <c r="H40" s="25"/>
      <c r="I40" s="25"/>
      <c r="J40" s="25"/>
      <c r="K40" s="43"/>
      <c r="L40" s="31"/>
      <c r="M40" s="31"/>
      <c r="N40" s="31"/>
      <c r="O40" s="31"/>
      <c r="V40" s="31"/>
      <c r="W40" s="31"/>
      <c r="X40" s="31"/>
    </row>
    <row r="41" spans="1:24" x14ac:dyDescent="0.25">
      <c r="C41" s="24" t="s">
        <v>11</v>
      </c>
      <c r="D41" s="25"/>
      <c r="E41" s="20" t="s">
        <v>46</v>
      </c>
      <c r="F41" s="25"/>
      <c r="G41" s="26" t="s">
        <v>46</v>
      </c>
      <c r="H41" s="48"/>
      <c r="I41" s="48"/>
      <c r="J41" s="25"/>
      <c r="K41" s="43"/>
      <c r="L41" s="31"/>
      <c r="M41" s="31"/>
      <c r="N41" s="31"/>
      <c r="O41" s="31"/>
      <c r="V41" s="31"/>
      <c r="W41" s="31"/>
      <c r="X41" s="31"/>
    </row>
    <row r="42" spans="1:24" ht="30" x14ac:dyDescent="0.25">
      <c r="C42" s="25" t="s">
        <v>33</v>
      </c>
      <c r="D42" s="25"/>
      <c r="E42" s="27" t="s">
        <v>36</v>
      </c>
      <c r="F42" s="25"/>
      <c r="G42" s="27" t="s">
        <v>37</v>
      </c>
      <c r="H42" s="27"/>
      <c r="I42" s="27"/>
      <c r="J42" s="25"/>
      <c r="K42" s="43"/>
      <c r="L42" s="31"/>
      <c r="M42" s="31"/>
      <c r="N42" s="31"/>
      <c r="O42" s="31"/>
      <c r="V42" s="31"/>
      <c r="W42" s="31"/>
      <c r="X42" s="31"/>
    </row>
    <row r="43" spans="1:24" x14ac:dyDescent="0.25">
      <c r="C43" s="25"/>
      <c r="D43" s="25"/>
      <c r="E43" s="25"/>
      <c r="F43" s="25"/>
      <c r="G43" s="25"/>
      <c r="H43" s="25"/>
      <c r="I43" s="25"/>
      <c r="J43" s="25"/>
      <c r="K43" s="43"/>
      <c r="L43" s="31"/>
      <c r="M43" s="31"/>
      <c r="N43" s="31"/>
      <c r="O43" s="31"/>
      <c r="V43" s="31"/>
      <c r="W43" s="31"/>
      <c r="X43" s="31"/>
    </row>
    <row r="44" spans="1:24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1"/>
      <c r="M44" s="31"/>
      <c r="N44" s="31"/>
      <c r="O44" s="31"/>
      <c r="V44" s="31"/>
      <c r="W44" s="31"/>
      <c r="X44" s="31"/>
    </row>
    <row r="45" spans="1:24" ht="18.75" x14ac:dyDescent="0.3">
      <c r="A45" s="34"/>
      <c r="B45" s="45" t="s">
        <v>38</v>
      </c>
      <c r="C45" s="34"/>
      <c r="D45" s="34"/>
      <c r="E45" s="34"/>
      <c r="F45" s="34"/>
      <c r="G45" s="34"/>
      <c r="H45" s="34"/>
      <c r="I45" s="34"/>
      <c r="J45" s="34"/>
      <c r="K45" s="34"/>
      <c r="L45" s="31"/>
      <c r="M45" s="55"/>
      <c r="N45" s="31"/>
      <c r="O45" s="31"/>
      <c r="V45" s="31"/>
      <c r="W45" s="31"/>
      <c r="X45" s="31"/>
    </row>
    <row r="46" spans="1:24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1"/>
      <c r="M46" s="31"/>
      <c r="N46" s="31"/>
      <c r="O46" s="31"/>
      <c r="V46" s="31"/>
      <c r="W46" s="31"/>
      <c r="X46" s="31"/>
    </row>
    <row r="47" spans="1:24" x14ac:dyDescent="0.25">
      <c r="A47" s="34"/>
      <c r="B47" s="34"/>
      <c r="C47" s="34" t="s">
        <v>39</v>
      </c>
      <c r="D47" s="34"/>
      <c r="E47" s="34"/>
      <c r="F47" s="34"/>
      <c r="G47" s="34"/>
      <c r="H47" s="34"/>
      <c r="I47" s="34"/>
      <c r="J47" s="34"/>
      <c r="K47" s="34"/>
      <c r="L47" s="31"/>
      <c r="M47" s="31"/>
      <c r="N47" s="31"/>
      <c r="O47" s="31"/>
      <c r="V47" s="31"/>
      <c r="W47" s="31"/>
      <c r="X47" s="31"/>
    </row>
    <row r="48" spans="1:24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1"/>
      <c r="M48" s="31"/>
      <c r="N48" s="31"/>
      <c r="O48" s="31"/>
      <c r="V48" s="31"/>
      <c r="W48" s="31"/>
      <c r="X48" s="31"/>
    </row>
    <row r="49" spans="1:24" x14ac:dyDescent="0.25">
      <c r="C49" s="25"/>
      <c r="D49" s="25"/>
      <c r="E49" s="25"/>
      <c r="F49" s="25"/>
      <c r="G49" s="25"/>
      <c r="H49" s="25"/>
      <c r="I49" s="25"/>
      <c r="J49" s="25"/>
      <c r="K49" s="25"/>
      <c r="M49" s="31"/>
      <c r="N49" s="31"/>
      <c r="O49" s="31"/>
      <c r="V49" s="31"/>
      <c r="W49" s="31"/>
      <c r="X49" s="31"/>
    </row>
    <row r="50" spans="1:24" x14ac:dyDescent="0.25">
      <c r="C50" s="24" t="s">
        <v>54</v>
      </c>
      <c r="D50" s="25"/>
      <c r="E50" s="26">
        <v>6591940.7699999996</v>
      </c>
      <c r="F50" s="25"/>
      <c r="G50" s="24" t="s">
        <v>53</v>
      </c>
      <c r="H50" s="49"/>
      <c r="I50" s="49"/>
      <c r="J50" s="25"/>
      <c r="K50" s="26">
        <v>5963537.6799999997</v>
      </c>
      <c r="M50" s="31"/>
      <c r="N50" s="31"/>
      <c r="O50" s="31"/>
      <c r="V50" s="31"/>
      <c r="W50" s="31"/>
      <c r="X50" s="31"/>
    </row>
    <row r="51" spans="1:24" x14ac:dyDescent="0.25">
      <c r="C51" s="52" t="s">
        <v>27</v>
      </c>
      <c r="D51" s="25"/>
      <c r="E51" s="53" t="s">
        <v>40</v>
      </c>
      <c r="F51" s="25"/>
      <c r="G51" s="52" t="s">
        <v>31</v>
      </c>
      <c r="H51" s="25"/>
      <c r="I51" s="25"/>
      <c r="J51" s="25"/>
      <c r="K51" s="53" t="s">
        <v>40</v>
      </c>
      <c r="L51" s="25"/>
      <c r="M51" s="31"/>
      <c r="N51" s="31"/>
      <c r="O51" s="31"/>
      <c r="V51" s="31"/>
      <c r="W51" s="31"/>
      <c r="X51" s="31"/>
    </row>
    <row r="52" spans="1:24" x14ac:dyDescent="0.2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1"/>
      <c r="N52" s="31"/>
      <c r="O52" s="31"/>
      <c r="V52" s="31"/>
      <c r="W52" s="31"/>
      <c r="X52" s="31"/>
    </row>
    <row r="53" spans="1:24" x14ac:dyDescent="0.2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31"/>
      <c r="N53" s="31"/>
      <c r="O53" s="31"/>
      <c r="V53" s="31"/>
      <c r="W53" s="31"/>
      <c r="X53" s="31"/>
    </row>
    <row r="54" spans="1:24" x14ac:dyDescent="0.25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1"/>
      <c r="N54" s="31"/>
      <c r="O54" s="31"/>
      <c r="V54" s="31"/>
      <c r="W54" s="31"/>
      <c r="X54" s="31"/>
    </row>
    <row r="55" spans="1:24" x14ac:dyDescent="0.25">
      <c r="C55" s="24" t="s">
        <v>54</v>
      </c>
      <c r="D55" s="25"/>
      <c r="E55" s="26">
        <v>5770268.5300000003</v>
      </c>
      <c r="F55" s="25"/>
      <c r="G55" s="24" t="s">
        <v>53</v>
      </c>
      <c r="H55" s="49"/>
      <c r="I55" s="49"/>
      <c r="J55" s="25"/>
      <c r="K55" s="26">
        <v>5535835.8099999996</v>
      </c>
      <c r="L55" s="25"/>
      <c r="M55" s="31"/>
      <c r="N55" s="31"/>
      <c r="O55" s="31"/>
      <c r="V55" s="31"/>
      <c r="W55" s="31"/>
      <c r="X55" s="31"/>
    </row>
    <row r="56" spans="1:24" ht="30" x14ac:dyDescent="0.25">
      <c r="C56" s="53" t="s">
        <v>41</v>
      </c>
      <c r="D56" s="52"/>
      <c r="E56" s="53" t="s">
        <v>40</v>
      </c>
      <c r="F56" s="52"/>
      <c r="G56" s="53" t="s">
        <v>42</v>
      </c>
      <c r="H56" s="53"/>
      <c r="I56" s="53"/>
      <c r="J56" s="52"/>
      <c r="K56" s="53" t="s">
        <v>40</v>
      </c>
      <c r="L56" s="25"/>
      <c r="M56" s="31"/>
      <c r="N56" s="31"/>
      <c r="O56" s="31"/>
      <c r="V56" s="31"/>
      <c r="W56" s="31"/>
      <c r="X56" s="31"/>
    </row>
    <row r="57" spans="1:24" x14ac:dyDescent="0.2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1"/>
      <c r="N57" s="31"/>
      <c r="O57" s="31"/>
      <c r="V57" s="31"/>
      <c r="W57" s="31"/>
      <c r="X57" s="31"/>
    </row>
    <row r="58" spans="1:24" x14ac:dyDescent="0.25">
      <c r="A58" s="31"/>
      <c r="B58" s="31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31"/>
      <c r="N58" s="31"/>
      <c r="O58" s="31"/>
      <c r="V58" s="31"/>
      <c r="W58" s="31"/>
      <c r="X58" s="31"/>
    </row>
    <row r="59" spans="1:24" x14ac:dyDescent="0.25">
      <c r="A59" s="31"/>
      <c r="B59" s="31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31"/>
      <c r="N59" s="31"/>
      <c r="O59" s="31"/>
      <c r="V59" s="31"/>
      <c r="W59" s="31"/>
      <c r="X59" s="31"/>
    </row>
    <row r="60" spans="1:24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V60" s="31"/>
      <c r="W60" s="31"/>
      <c r="X60" s="31"/>
    </row>
    <row r="61" spans="1:24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V61" s="31"/>
      <c r="W61" s="31"/>
      <c r="X61" s="31"/>
    </row>
    <row r="62" spans="1:24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V62" s="31"/>
      <c r="W62" s="31"/>
      <c r="X62" s="31"/>
    </row>
    <row r="63" spans="1:24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V63" s="31"/>
      <c r="W63" s="31"/>
      <c r="X63" s="31"/>
    </row>
    <row r="64" spans="1:24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V64" s="31"/>
      <c r="W64" s="31"/>
      <c r="X64" s="31"/>
    </row>
    <row r="65" spans="1:24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V65" s="31"/>
      <c r="W65" s="31"/>
      <c r="X65" s="31"/>
    </row>
    <row r="66" spans="1:24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V66" s="31"/>
      <c r="W66" s="31"/>
      <c r="X66" s="31"/>
    </row>
    <row r="67" spans="1:24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V67" s="31"/>
      <c r="W67" s="31"/>
      <c r="X67" s="31"/>
    </row>
    <row r="68" spans="1:24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24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24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24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24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24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4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24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24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24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24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24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24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</sheetData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image</cp:lastModifiedBy>
  <cp:lastPrinted>2020-10-16T13:51:25Z</cp:lastPrinted>
  <dcterms:created xsi:type="dcterms:W3CDTF">2020-04-08T14:34:01Z</dcterms:created>
  <dcterms:modified xsi:type="dcterms:W3CDTF">2021-02-12T19:13:23Z</dcterms:modified>
</cp:coreProperties>
</file>